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200" windowHeight="6465" tabRatio="675" firstSheet="1" activeTab="2"/>
  </bookViews>
  <sheets>
    <sheet name="Calculo fortamun (2020)" sheetId="7" state="hidden" r:id="rId1"/>
    <sheet name="Calculo fortamun (2025)" sheetId="9" r:id="rId2"/>
    <sheet name="Distribución Fortamun 2025" sheetId="10" r:id="rId3"/>
    <sheet name="dist. rec. FORTAMUN x mun." sheetId="4" state="hidden" r:id="rId4"/>
    <sheet name="Hoja2" sheetId="8" state="hidden" r:id="rId5"/>
    <sheet name="comparativo" sheetId="6" state="hidden" r:id="rId6"/>
  </sheets>
  <definedNames>
    <definedName name="_xlnm.Print_Area" localSheetId="0">#N/A</definedName>
    <definedName name="_xlnm.Print_Area" localSheetId="5">#N/A</definedName>
    <definedName name="_xlnm.Print_Area" localSheetId="3">#N/A</definedName>
    <definedName name="_xlnm.Print_Area" localSheetId="2">#N/A</definedName>
  </definedNames>
  <calcPr calcId="145621"/>
</workbook>
</file>

<file path=xl/calcChain.xml><?xml version="1.0" encoding="utf-8"?>
<calcChain xmlns="http://schemas.openxmlformats.org/spreadsheetml/2006/main">
  <c r="F21" i="9" l="1"/>
  <c r="T16" i="10"/>
  <c r="T15" i="10"/>
  <c r="T14" i="10"/>
  <c r="T13" i="10"/>
  <c r="T12" i="10"/>
  <c r="T11" i="10"/>
  <c r="T10" i="10"/>
  <c r="T9" i="10"/>
  <c r="T8" i="10"/>
  <c r="T7" i="10"/>
  <c r="T6" i="10"/>
  <c r="T5" i="10"/>
  <c r="Q17" i="10"/>
  <c r="Q21" i="10"/>
  <c r="R17" i="10"/>
  <c r="R21" i="10"/>
  <c r="D15" i="10"/>
  <c r="D13" i="10"/>
  <c r="D12" i="10"/>
  <c r="D8" i="10"/>
  <c r="D7" i="10"/>
  <c r="C8" i="9"/>
  <c r="P17" i="10"/>
  <c r="P18" i="10"/>
  <c r="P21" i="10"/>
  <c r="O17" i="10"/>
  <c r="O18" i="10"/>
  <c r="N17" i="10"/>
  <c r="N21" i="10"/>
  <c r="M17" i="10"/>
  <c r="M21" i="10"/>
  <c r="L17" i="10"/>
  <c r="L21" i="10"/>
  <c r="K17" i="10"/>
  <c r="K21" i="10"/>
  <c r="J17" i="10"/>
  <c r="J18" i="10"/>
  <c r="I17" i="10"/>
  <c r="I18" i="10"/>
  <c r="H17" i="10"/>
  <c r="H18" i="10"/>
  <c r="B16" i="10"/>
  <c r="D10" i="10"/>
  <c r="B22" i="9"/>
  <c r="B8" i="9"/>
  <c r="C11" i="9"/>
  <c r="F38" i="7"/>
  <c r="G22" i="7"/>
  <c r="F22" i="7"/>
  <c r="B22" i="7"/>
  <c r="H21" i="7"/>
  <c r="I21" i="7"/>
  <c r="H20" i="7"/>
  <c r="I20" i="7"/>
  <c r="H19" i="7"/>
  <c r="I19" i="7"/>
  <c r="H18" i="7"/>
  <c r="I18" i="7"/>
  <c r="H17" i="7"/>
  <c r="I17" i="7"/>
  <c r="J16" i="7"/>
  <c r="H16" i="7"/>
  <c r="I16" i="7"/>
  <c r="H15" i="7"/>
  <c r="I15" i="7"/>
  <c r="H14" i="7"/>
  <c r="I14" i="7"/>
  <c r="H13" i="7"/>
  <c r="I13" i="7"/>
  <c r="H12" i="7"/>
  <c r="I12" i="7"/>
  <c r="I22" i="7"/>
  <c r="I24" i="7"/>
  <c r="H11" i="7"/>
  <c r="I11" i="7"/>
  <c r="B8" i="7"/>
  <c r="C14" i="7"/>
  <c r="D14" i="7"/>
  <c r="L14" i="7"/>
  <c r="N14" i="7"/>
  <c r="O14" i="7"/>
  <c r="C19" i="7"/>
  <c r="D19" i="7"/>
  <c r="L19" i="7"/>
  <c r="N19" i="7"/>
  <c r="O19" i="7"/>
  <c r="F38" i="4"/>
  <c r="H11" i="4"/>
  <c r="H22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G22" i="4"/>
  <c r="F22" i="4"/>
  <c r="J16" i="4"/>
  <c r="B22" i="4"/>
  <c r="B8" i="4"/>
  <c r="C21" i="4"/>
  <c r="D21" i="4"/>
  <c r="D17" i="6"/>
  <c r="B17" i="6"/>
  <c r="C17" i="6"/>
  <c r="C15" i="9"/>
  <c r="D15" i="9"/>
  <c r="L15" i="9"/>
  <c r="C12" i="9"/>
  <c r="D12" i="9"/>
  <c r="F12" i="9"/>
  <c r="H12" i="9"/>
  <c r="I12" i="9"/>
  <c r="C20" i="9"/>
  <c r="D20" i="9"/>
  <c r="F20" i="9"/>
  <c r="H20" i="9"/>
  <c r="I20" i="9"/>
  <c r="J20" i="9"/>
  <c r="C16" i="9"/>
  <c r="D16" i="9"/>
  <c r="L16" i="9"/>
  <c r="C15" i="4"/>
  <c r="D15" i="4"/>
  <c r="C21" i="9"/>
  <c r="D21" i="9"/>
  <c r="L21" i="9"/>
  <c r="C19" i="9"/>
  <c r="D19" i="9"/>
  <c r="F19" i="9"/>
  <c r="H19" i="9"/>
  <c r="I19" i="9"/>
  <c r="J19" i="9"/>
  <c r="C20" i="7"/>
  <c r="D20" i="7"/>
  <c r="L20" i="7"/>
  <c r="N20" i="7"/>
  <c r="O20" i="7"/>
  <c r="C17" i="9"/>
  <c r="D17" i="9"/>
  <c r="F17" i="9"/>
  <c r="H17" i="9"/>
  <c r="I17" i="9"/>
  <c r="J17" i="9"/>
  <c r="C13" i="7"/>
  <c r="D13" i="7"/>
  <c r="L13" i="7"/>
  <c r="N13" i="7"/>
  <c r="O13" i="7"/>
  <c r="C8" i="7"/>
  <c r="C12" i="7"/>
  <c r="D12" i="7"/>
  <c r="L12" i="7"/>
  <c r="N12" i="7"/>
  <c r="O12" i="7"/>
  <c r="C18" i="9"/>
  <c r="D18" i="9"/>
  <c r="L18" i="9"/>
  <c r="F18" i="9"/>
  <c r="H18" i="9"/>
  <c r="I18" i="9"/>
  <c r="J18" i="9"/>
  <c r="C13" i="9"/>
  <c r="D13" i="9"/>
  <c r="F13" i="9"/>
  <c r="H13" i="9"/>
  <c r="I13" i="9"/>
  <c r="J13" i="9"/>
  <c r="C17" i="7"/>
  <c r="D17" i="7"/>
  <c r="L17" i="7"/>
  <c r="N17" i="7"/>
  <c r="O17" i="7"/>
  <c r="C11" i="7"/>
  <c r="D11" i="7"/>
  <c r="D5" i="10"/>
  <c r="D11" i="10"/>
  <c r="D6" i="10"/>
  <c r="D14" i="10"/>
  <c r="D9" i="10"/>
  <c r="G22" i="9"/>
  <c r="K18" i="10"/>
  <c r="I22" i="4"/>
  <c r="L11" i="7"/>
  <c r="F15" i="9"/>
  <c r="H15" i="9"/>
  <c r="I15" i="9"/>
  <c r="J15" i="9"/>
  <c r="D11" i="9"/>
  <c r="F11" i="9"/>
  <c r="H22" i="7"/>
  <c r="C8" i="4"/>
  <c r="C18" i="7"/>
  <c r="D18" i="7"/>
  <c r="L18" i="7"/>
  <c r="N18" i="7"/>
  <c r="O18" i="7"/>
  <c r="C19" i="4"/>
  <c r="D19" i="4"/>
  <c r="C21" i="7"/>
  <c r="D21" i="7"/>
  <c r="L21" i="7"/>
  <c r="N21" i="7"/>
  <c r="O21" i="7"/>
  <c r="C18" i="4"/>
  <c r="D18" i="4"/>
  <c r="C15" i="7"/>
  <c r="D15" i="7"/>
  <c r="L15" i="7"/>
  <c r="N15" i="7"/>
  <c r="O15" i="7"/>
  <c r="C11" i="4"/>
  <c r="C16" i="7"/>
  <c r="D16" i="7"/>
  <c r="L16" i="7"/>
  <c r="N16" i="7"/>
  <c r="O16" i="7"/>
  <c r="C12" i="4"/>
  <c r="D12" i="4"/>
  <c r="C20" i="4"/>
  <c r="D20" i="4"/>
  <c r="C14" i="9"/>
  <c r="D14" i="9"/>
  <c r="F14" i="9"/>
  <c r="H14" i="9"/>
  <c r="I14" i="9"/>
  <c r="J14" i="9"/>
  <c r="C14" i="4"/>
  <c r="D14" i="4"/>
  <c r="C17" i="4"/>
  <c r="D17" i="4"/>
  <c r="C16" i="4"/>
  <c r="D16" i="4"/>
  <c r="C13" i="4"/>
  <c r="D13" i="4"/>
  <c r="L22" i="7"/>
  <c r="N11" i="7"/>
  <c r="O11" i="7"/>
  <c r="O22" i="7"/>
  <c r="C22" i="9"/>
  <c r="D22" i="7"/>
  <c r="D11" i="4"/>
  <c r="D22" i="4"/>
  <c r="C22" i="4"/>
  <c r="C22" i="7"/>
  <c r="G6" i="4"/>
  <c r="F6" i="4"/>
  <c r="G6" i="7"/>
  <c r="F6" i="7"/>
  <c r="J21" i="10"/>
  <c r="L11" i="9"/>
  <c r="L19" i="9"/>
  <c r="H21" i="9"/>
  <c r="I21" i="9"/>
  <c r="J21" i="9"/>
  <c r="L12" i="9"/>
  <c r="H11" i="9"/>
  <c r="I11" i="9"/>
  <c r="J11" i="9"/>
  <c r="L20" i="9"/>
  <c r="F16" i="9"/>
  <c r="H16" i="9"/>
  <c r="I16" i="9"/>
  <c r="J16" i="9"/>
  <c r="R18" i="10"/>
  <c r="M18" i="10"/>
  <c r="Q18" i="10"/>
  <c r="O21" i="10"/>
  <c r="N18" i="10"/>
  <c r="L18" i="10"/>
  <c r="I21" i="10"/>
  <c r="H21" i="10"/>
  <c r="J12" i="9"/>
  <c r="I22" i="9"/>
  <c r="F22" i="9"/>
  <c r="L17" i="9"/>
  <c r="L13" i="9"/>
  <c r="L14" i="9"/>
  <c r="D22" i="9"/>
  <c r="L22" i="9"/>
  <c r="J22" i="9"/>
</calcChain>
</file>

<file path=xl/sharedStrings.xml><?xml version="1.0" encoding="utf-8"?>
<sst xmlns="http://schemas.openxmlformats.org/spreadsheetml/2006/main" count="210" uniqueCount="78">
  <si>
    <t>23 Quintana Roo</t>
  </si>
  <si>
    <t>001 Cozumel</t>
  </si>
  <si>
    <t>002 Felipe Carrillo Puerto</t>
  </si>
  <si>
    <t>003 Isla Mujeres</t>
  </si>
  <si>
    <t>004 Othón P. Blanco</t>
  </si>
  <si>
    <t>005 Benito Juárez</t>
  </si>
  <si>
    <t>006 José María Morelos</t>
  </si>
  <si>
    <t>007 Lázaro Cárdenas</t>
  </si>
  <si>
    <t>008 Solidaridad</t>
  </si>
  <si>
    <t>009 Tulúm</t>
  </si>
  <si>
    <t>010 Bacalar</t>
  </si>
  <si>
    <t>Sumas</t>
  </si>
  <si>
    <t>FORTAMUN</t>
  </si>
  <si>
    <t>MUNICIPIO</t>
  </si>
  <si>
    <t>FACTOR POBLACIÓN</t>
  </si>
  <si>
    <t>Fondo de Aportaciones para el Fortalecimiento de los Municipios</t>
  </si>
  <si>
    <t>Comparativo</t>
  </si>
  <si>
    <t>011 Puerto Morelos</t>
  </si>
  <si>
    <t>Techo 2019</t>
  </si>
  <si>
    <t>HABITANTES</t>
  </si>
  <si>
    <t>Fuente de Información:
cuentame.inegi.org.mx/monografias/informacion/qroo/poblacion/default.aspx?tema=me&amp;e=23</t>
  </si>
  <si>
    <t>falta</t>
  </si>
  <si>
    <t>subio</t>
  </si>
  <si>
    <t>igual</t>
  </si>
  <si>
    <t>ene-nov</t>
  </si>
  <si>
    <t>dic</t>
  </si>
  <si>
    <t>Clave del municipio</t>
  </si>
  <si>
    <t>Municipio</t>
  </si>
  <si>
    <t>Habitantes</t>
  </si>
  <si>
    <t>(año 2015)</t>
  </si>
  <si>
    <t>Cozumel</t>
  </si>
  <si>
    <t>86 415</t>
  </si>
  <si>
    <t>Felipe Carrillo Puerto</t>
  </si>
  <si>
    <t>81 742</t>
  </si>
  <si>
    <t>Isla Mujeres</t>
  </si>
  <si>
    <t>19 495</t>
  </si>
  <si>
    <t>Othón P. Blanco</t>
  </si>
  <si>
    <t>224 080</t>
  </si>
  <si>
    <t>Benito Juárez</t>
  </si>
  <si>
    <t>743 626</t>
  </si>
  <si>
    <t>José María Morelos</t>
  </si>
  <si>
    <t>37 502</t>
  </si>
  <si>
    <t>Lázaro Cárdenas</t>
  </si>
  <si>
    <t>27 243</t>
  </si>
  <si>
    <t>Solidaridad</t>
  </si>
  <si>
    <t>209 634</t>
  </si>
  <si>
    <t>Tulum</t>
  </si>
  <si>
    <t>32 714</t>
  </si>
  <si>
    <t>Bacalar</t>
  </si>
  <si>
    <t>39 111</t>
  </si>
  <si>
    <t>Puerto Morelos</t>
  </si>
  <si>
    <t>---</t>
  </si>
  <si>
    <t>Total</t>
  </si>
  <si>
    <t>FECHA DE RADICACIÓN</t>
  </si>
  <si>
    <t>MUNICIPIOS</t>
  </si>
  <si>
    <t>Monto mensual</t>
  </si>
  <si>
    <t>Mes</t>
  </si>
  <si>
    <t>Dia</t>
  </si>
  <si>
    <t>Tulúm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</si>
  <si>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</si>
  <si>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</si>
  <si>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</si>
  <si>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</si>
  <si>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</si>
  <si>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</si>
  <si>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</si>
  <si>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</si>
  <si>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</si>
  <si>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</si>
  <si>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</si>
  <si>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</si>
  <si>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</si>
  <si>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Información:
http://cuentame.inegi.org.mx/monografias/informacion/qroo/poblacion/</t>
  </si>
  <si>
    <t>REDONDEADO</t>
  </si>
  <si>
    <t>MINISTRACION MENSUAL D.O.F.</t>
  </si>
  <si>
    <t>Proyección Techo FORTAMUN 2025</t>
  </si>
  <si>
    <t>CALENDARIO DE ENTEROS PARA LA RADICACIÓN DE RECURSOS CORRESPONDIENTES AL FONDO DE APORTACIONES PARA EL FORTALECIMIENTO DE LOS MUNICIPIOS 2025</t>
  </si>
  <si>
    <t>Proyección Distribución de Recursos del Fondo de Aportación para el Fortalecimiento de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</si>
</sst>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7" formatCode="_-* #,##0.0_-;\-* #,##0.0_-;_-* &quot;-&quot;??_-;_-@_-"/>
    <numFmt numFmtId="168" formatCode="_-* #,##0_-;\-* #,##0_-;_-* &quot;-&quot;??_-;_-@_-"/>
    <numFmt numFmtId="169" formatCode="0_ ;\-0\ "/>
    <numFmt numFmtId="176" formatCode="_-* #,##0.000000_-;\-* #,##0.000000_-;_-* &quot;-&quot;??_-;_-@_-"/>
    <numFmt numFmtId="179" formatCode="_-* #,##0.000000000_-;\-* #,##0.000000000_-;_-* &quot;-&quot;??_-;_-@_-"/>
    <numFmt numFmtId="181" formatCode="_-* #,##0.00000000000_-;\-* #,##0.00000000000_-;_-* &quot;-&quot;??_-;_-@_-"/>
    <numFmt numFmtId="189" formatCode="_-* #,##0.00000000000_-;\-* #,##0.00000000000_-;_-* &quot;-&quot;?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 style="thin">
        <color rgb="FFFF9900"/>
      </right>
      <top/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3" fontId="1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3" fontId="3" fillId="0" borderId="0" xfId="1" applyFont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vertical="center"/>
    </xf>
    <xf numFmtId="168" fontId="6" fillId="0" borderId="1" xfId="1" applyNumberFormat="1" applyFont="1" applyBorder="1" applyAlignment="1">
      <alignment vertical="center"/>
    </xf>
    <xf numFmtId="168" fontId="3" fillId="0" borderId="1" xfId="1" applyNumberFormat="1" applyFont="1" applyBorder="1"/>
    <xf numFmtId="169" fontId="3" fillId="0" borderId="1" xfId="1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vertical="center"/>
    </xf>
    <xf numFmtId="189" fontId="3" fillId="0" borderId="0" xfId="0" applyNumberFormat="1" applyFont="1"/>
    <xf numFmtId="3" fontId="7" fillId="0" borderId="0" xfId="0" applyNumberFormat="1" applyFont="1" applyFill="1" applyAlignment="1">
      <alignment horizontal="right"/>
    </xf>
    <xf numFmtId="179" fontId="3" fillId="0" borderId="1" xfId="0" applyNumberFormat="1" applyFont="1" applyBorder="1" applyAlignment="1">
      <alignment vertical="center"/>
    </xf>
    <xf numFmtId="43" fontId="1" fillId="0" borderId="0" xfId="1" applyFont="1"/>
    <xf numFmtId="43" fontId="1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3" fontId="3" fillId="2" borderId="2" xfId="1" applyFont="1" applyFill="1" applyBorder="1" applyAlignment="1">
      <alignment horizontal="center" vertical="center"/>
    </xf>
    <xf numFmtId="43" fontId="1" fillId="0" borderId="2" xfId="1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43" fontId="3" fillId="0" borderId="1" xfId="1" applyFont="1" applyBorder="1"/>
    <xf numFmtId="43" fontId="3" fillId="0" borderId="1" xfId="0" applyNumberFormat="1" applyFont="1" applyBorder="1"/>
    <xf numFmtId="43" fontId="1" fillId="4" borderId="1" xfId="1" applyFont="1" applyFill="1" applyBorder="1" applyAlignment="1">
      <alignment vertical="center"/>
    </xf>
    <xf numFmtId="43" fontId="0" fillId="4" borderId="1" xfId="0" applyNumberFormat="1" applyFill="1" applyBorder="1" applyAlignment="1">
      <alignment vertical="center"/>
    </xf>
    <xf numFmtId="43" fontId="1" fillId="4" borderId="1" xfId="1" applyFont="1" applyFill="1" applyBorder="1"/>
    <xf numFmtId="43" fontId="1" fillId="5" borderId="1" xfId="1" applyFont="1" applyFill="1" applyBorder="1" applyAlignment="1">
      <alignment vertical="center"/>
    </xf>
    <xf numFmtId="43" fontId="1" fillId="5" borderId="1" xfId="1" applyFont="1" applyFill="1" applyBorder="1" applyAlignment="1">
      <alignment vertical="center"/>
    </xf>
    <xf numFmtId="43" fontId="0" fillId="5" borderId="1" xfId="0" applyNumberForma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168" fontId="10" fillId="7" borderId="1" xfId="1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3" fillId="0" borderId="0" xfId="0" applyNumberFormat="1" applyFont="1"/>
    <xf numFmtId="43" fontId="0" fillId="0" borderId="1" xfId="0" applyNumberForma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Border="1"/>
    <xf numFmtId="43" fontId="0" fillId="0" borderId="3" xfId="0" applyNumberFormat="1" applyBorder="1" applyAlignment="1">
      <alignment vertical="center"/>
    </xf>
    <xf numFmtId="43" fontId="3" fillId="0" borderId="4" xfId="0" applyNumberFormat="1" applyFont="1" applyBorder="1"/>
    <xf numFmtId="0" fontId="3" fillId="0" borderId="5" xfId="0" applyFont="1" applyBorder="1"/>
    <xf numFmtId="43" fontId="0" fillId="0" borderId="5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1" fillId="5" borderId="7" xfId="1" applyFont="1" applyFill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167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167" fontId="10" fillId="0" borderId="0" xfId="1" applyNumberFormat="1" applyFont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167" fontId="6" fillId="0" borderId="0" xfId="1" applyNumberFormat="1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8" fontId="6" fillId="0" borderId="0" xfId="1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168" fontId="6" fillId="0" borderId="1" xfId="0" applyNumberFormat="1" applyFont="1" applyFill="1" applyBorder="1" applyAlignment="1">
      <alignment vertical="center"/>
    </xf>
    <xf numFmtId="168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8" fontId="10" fillId="0" borderId="0" xfId="1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3" fontId="6" fillId="0" borderId="0" xfId="1" applyFont="1" applyFill="1"/>
    <xf numFmtId="167" fontId="6" fillId="0" borderId="0" xfId="1" applyNumberFormat="1" applyFont="1" applyFill="1" applyBorder="1" applyAlignment="1">
      <alignment vertical="center"/>
    </xf>
    <xf numFmtId="0" fontId="6" fillId="0" borderId="0" xfId="0" applyFont="1" applyFill="1"/>
    <xf numFmtId="167" fontId="10" fillId="0" borderId="0" xfId="1" applyNumberFormat="1" applyFont="1" applyFill="1" applyAlignment="1">
      <alignment vertical="center"/>
    </xf>
    <xf numFmtId="43" fontId="10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68" fontId="10" fillId="7" borderId="1" xfId="0" applyNumberFormat="1" applyFont="1" applyFill="1" applyBorder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vertical="center"/>
    </xf>
    <xf numFmtId="0" fontId="6" fillId="0" borderId="0" xfId="0" applyFont="1"/>
    <xf numFmtId="43" fontId="6" fillId="0" borderId="0" xfId="1" applyFont="1"/>
    <xf numFmtId="168" fontId="6" fillId="0" borderId="0" xfId="1" applyNumberFormat="1" applyFont="1"/>
    <xf numFmtId="167" fontId="6" fillId="0" borderId="0" xfId="1" applyNumberFormat="1" applyFont="1"/>
    <xf numFmtId="168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0" applyNumberFormat="1" applyFont="1"/>
    <xf numFmtId="3" fontId="7" fillId="8" borderId="0" xfId="0" applyNumberFormat="1" applyFont="1" applyFill="1" applyAlignment="1">
      <alignment horizontal="right"/>
    </xf>
    <xf numFmtId="43" fontId="3" fillId="8" borderId="5" xfId="0" applyNumberFormat="1" applyFont="1" applyFill="1" applyBorder="1"/>
    <xf numFmtId="3" fontId="0" fillId="0" borderId="0" xfId="0" applyNumberFormat="1"/>
    <xf numFmtId="0" fontId="0" fillId="0" borderId="0" xfId="0" applyFill="1"/>
    <xf numFmtId="176" fontId="1" fillId="0" borderId="2" xfId="1" applyNumberFormat="1" applyFon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43" fontId="10" fillId="0" borderId="0" xfId="1" applyFont="1" applyFill="1" applyAlignment="1">
      <alignment vertical="center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3" fontId="2" fillId="9" borderId="1" xfId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43" fontId="2" fillId="9" borderId="9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3" fontId="12" fillId="0" borderId="0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2143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2144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742950</xdr:colOff>
      <xdr:row>4</xdr:row>
      <xdr:rowOff>133350</xdr:rowOff>
    </xdr:to>
    <xdr:pic>
      <xdr:nvPicPr>
        <xdr:cNvPr id="4188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8" t="2649" r="86581" b="87086"/>
        <a:stretch>
          <a:fillRect/>
        </a:stretch>
      </xdr:blipFill>
      <xdr:spPr bwMode="auto">
        <a:xfrm>
          <a:off x="0" y="0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933450</xdr:colOff>
      <xdr:row>0</xdr:row>
      <xdr:rowOff>0</xdr:rowOff>
    </xdr:from>
    <xdr:to>
      <xdr:col>9</xdr:col>
      <xdr:colOff>676275</xdr:colOff>
      <xdr:row>5</xdr:row>
      <xdr:rowOff>66675</xdr:rowOff>
    </xdr:to>
    <xdr:pic>
      <xdr:nvPicPr>
        <xdr:cNvPr id="4189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157" t="2472" b="87086"/>
        <a:stretch>
          <a:fillRect/>
        </a:stretch>
      </xdr:blipFill>
      <xdr:spPr bwMode="auto">
        <a:xfrm>
          <a:off x="10134600" y="0"/>
          <a:ext cx="28956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1185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1186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5" zoomScaleNormal="85" workbookViewId="0">
      <selection activeCell="O23" sqref="O23"/>
    </sheetView>
  </sheetViews>
  <sheetFormatPr baseColWidth="10" defaultRowHeight="15" x14ac:dyDescent="0.2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20.5703125" style="23" customWidth="1"/>
    <col min="7" max="7" width="15.28515625" customWidth="1"/>
    <col min="8" max="8" width="17" bestFit="1" customWidth="1"/>
    <col min="9" max="9" width="20.140625" customWidth="1"/>
    <col min="10" max="10" width="19.28515625" customWidth="1"/>
    <col min="11" max="11" width="3.28515625" customWidth="1"/>
    <col min="12" max="13" width="14.28515625" bestFit="1" customWidth="1"/>
    <col min="14" max="14" width="15.28515625" bestFit="1" customWidth="1"/>
    <col min="15" max="15" width="17" bestFit="1" customWidth="1"/>
  </cols>
  <sheetData>
    <row r="1" spans="1:15" x14ac:dyDescent="0.25">
      <c r="A1" s="119"/>
      <c r="B1" s="119"/>
      <c r="C1" s="119"/>
      <c r="D1" s="119"/>
    </row>
    <row r="2" spans="1:15" x14ac:dyDescent="0.25">
      <c r="A2" s="119"/>
      <c r="B2" s="119"/>
      <c r="C2" s="119"/>
      <c r="D2" s="119"/>
    </row>
    <row r="5" spans="1:15" x14ac:dyDescent="0.25">
      <c r="J5" s="26">
        <v>68789853.829999998</v>
      </c>
    </row>
    <row r="6" spans="1:15" x14ac:dyDescent="0.25">
      <c r="A6" s="7" t="s">
        <v>18</v>
      </c>
      <c r="B6" s="21">
        <v>1195304409</v>
      </c>
      <c r="F6" s="23">
        <f>F22-D22</f>
        <v>-1095695708</v>
      </c>
      <c r="G6" s="29">
        <f>D22-G22</f>
        <v>1095695711</v>
      </c>
      <c r="H6" t="s">
        <v>21</v>
      </c>
      <c r="J6" s="26">
        <v>65069955.82</v>
      </c>
    </row>
    <row r="7" spans="1:15" x14ac:dyDescent="0.25">
      <c r="B7" s="23"/>
      <c r="J7" s="26">
        <v>15518812.710000001</v>
      </c>
    </row>
    <row r="8" spans="1:15" s="3" customFormat="1" ht="21" customHeight="1" x14ac:dyDescent="0.25">
      <c r="A8" s="1" t="s">
        <v>0</v>
      </c>
      <c r="B8" s="2">
        <f>SUM(B11:B21)</f>
        <v>1501562</v>
      </c>
      <c r="C8" s="22">
        <f>SUM(B6/B8)</f>
        <v>796.04066232363368</v>
      </c>
      <c r="D8" s="23"/>
      <c r="F8" s="24"/>
      <c r="J8" s="27">
        <v>178376791.61000001</v>
      </c>
    </row>
    <row r="9" spans="1:15" x14ac:dyDescent="0.25">
      <c r="B9" s="9"/>
      <c r="J9" s="26">
        <v>579019280.73000002</v>
      </c>
    </row>
    <row r="10" spans="1:15" s="10" customFormat="1" x14ac:dyDescent="0.25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5" s="3" customFormat="1" ht="21" customHeight="1" x14ac:dyDescent="0.25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68789853.8346968</v>
      </c>
      <c r="E11" s="4" t="s">
        <v>1</v>
      </c>
      <c r="F11" s="43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  <c r="L11" s="51">
        <f>ROUND(D11/12,0)</f>
        <v>5732488</v>
      </c>
      <c r="M11" s="43">
        <v>5732486</v>
      </c>
      <c r="N11" s="51">
        <f>L11*11</f>
        <v>63057368</v>
      </c>
      <c r="O11" s="51">
        <f>N11+M11</f>
        <v>68789854</v>
      </c>
    </row>
    <row r="12" spans="1:15" s="3" customFormat="1" ht="21" customHeight="1" x14ac:dyDescent="0.25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65069955.819658466</v>
      </c>
      <c r="E12" s="4" t="s">
        <v>2</v>
      </c>
      <c r="F12" s="43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  <c r="L12" s="51">
        <f t="shared" ref="L12:L21" si="2">ROUND(D12/12,0)</f>
        <v>5422496</v>
      </c>
      <c r="M12" s="43">
        <v>5422500</v>
      </c>
      <c r="N12" s="51">
        <f t="shared" ref="N12:N21" si="3">L12*11</f>
        <v>59647456</v>
      </c>
      <c r="O12" s="51">
        <f t="shared" ref="O12:O21" si="4">N12+M12</f>
        <v>65069956</v>
      </c>
    </row>
    <row r="13" spans="1:15" s="3" customFormat="1" ht="21" customHeight="1" x14ac:dyDescent="0.25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15518812.711999238</v>
      </c>
      <c r="E13" s="4" t="s">
        <v>3</v>
      </c>
      <c r="F13" s="43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  <c r="L13" s="51">
        <f t="shared" si="2"/>
        <v>1293234</v>
      </c>
      <c r="M13" s="43">
        <v>1293239</v>
      </c>
      <c r="N13" s="51">
        <f t="shared" si="3"/>
        <v>14225574</v>
      </c>
      <c r="O13" s="51">
        <f t="shared" si="4"/>
        <v>15518813</v>
      </c>
    </row>
    <row r="14" spans="1:15" s="3" customFormat="1" ht="21" customHeight="1" x14ac:dyDescent="0.25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178376791.61347985</v>
      </c>
      <c r="E14" s="4" t="s">
        <v>4</v>
      </c>
      <c r="F14" s="43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  <c r="L14" s="51">
        <f t="shared" si="2"/>
        <v>14864733</v>
      </c>
      <c r="M14" s="43">
        <v>14864728</v>
      </c>
      <c r="N14" s="51">
        <f t="shared" si="3"/>
        <v>163512063</v>
      </c>
      <c r="O14" s="51">
        <f t="shared" si="4"/>
        <v>178376791</v>
      </c>
    </row>
    <row r="15" spans="1:15" s="3" customFormat="1" ht="21" customHeight="1" x14ac:dyDescent="0.25">
      <c r="A15" s="4" t="s">
        <v>5</v>
      </c>
      <c r="B15" s="5">
        <v>727374</v>
      </c>
      <c r="C15" s="19">
        <f>SUM(B15/B8)</f>
        <v>0.48441156608917912</v>
      </c>
      <c r="D15" s="33">
        <f>SUM(C15*B6)</f>
        <v>579019280.71699071</v>
      </c>
      <c r="E15" s="4" t="s">
        <v>5</v>
      </c>
      <c r="F15" s="43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  <c r="L15" s="51">
        <f t="shared" si="2"/>
        <v>48251607</v>
      </c>
      <c r="M15" s="43">
        <v>48251604</v>
      </c>
      <c r="N15" s="51">
        <f t="shared" si="3"/>
        <v>530767677</v>
      </c>
      <c r="O15" s="51">
        <f t="shared" si="4"/>
        <v>579019281</v>
      </c>
    </row>
    <row r="16" spans="1:15" s="3" customFormat="1" ht="21" customHeight="1" x14ac:dyDescent="0.25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29853116.918460909</v>
      </c>
      <c r="E16" s="4" t="s">
        <v>6</v>
      </c>
      <c r="F16" s="43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  <c r="L16" s="51">
        <f t="shared" si="2"/>
        <v>2487760</v>
      </c>
      <c r="M16" s="43">
        <v>2487768</v>
      </c>
      <c r="N16" s="51">
        <f t="shared" si="3"/>
        <v>27365360</v>
      </c>
      <c r="O16" s="51">
        <f t="shared" si="4"/>
        <v>29853128</v>
      </c>
    </row>
    <row r="17" spans="1:15" s="3" customFormat="1" ht="21" customHeight="1" x14ac:dyDescent="0.25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21686535.763682753</v>
      </c>
      <c r="E17" s="4" t="s">
        <v>7</v>
      </c>
      <c r="F17" s="43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  <c r="L17" s="51">
        <f t="shared" si="2"/>
        <v>1807211</v>
      </c>
      <c r="M17" s="43">
        <v>1807215</v>
      </c>
      <c r="N17" s="51">
        <f t="shared" si="3"/>
        <v>19879321</v>
      </c>
      <c r="O17" s="51">
        <f t="shared" si="4"/>
        <v>21686536</v>
      </c>
    </row>
    <row r="18" spans="1:15" s="3" customFormat="1" ht="21" customHeight="1" x14ac:dyDescent="0.25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166877188.20555264</v>
      </c>
      <c r="E18" s="4" t="s">
        <v>8</v>
      </c>
      <c r="F18" s="43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  <c r="L18" s="51">
        <f t="shared" si="2"/>
        <v>13906432</v>
      </c>
      <c r="M18" s="43">
        <v>13906425</v>
      </c>
      <c r="N18" s="51">
        <f t="shared" si="3"/>
        <v>152970752</v>
      </c>
      <c r="O18" s="51">
        <f t="shared" si="4"/>
        <v>166877177</v>
      </c>
    </row>
    <row r="19" spans="1:15" s="3" customFormat="1" ht="21" customHeight="1" x14ac:dyDescent="0.25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26041674.227255352</v>
      </c>
      <c r="E19" s="4" t="s">
        <v>9</v>
      </c>
      <c r="F19" s="43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  <c r="L19" s="51">
        <f t="shared" si="2"/>
        <v>2170140</v>
      </c>
      <c r="M19" s="43">
        <v>2170134</v>
      </c>
      <c r="N19" s="51">
        <f t="shared" si="3"/>
        <v>23871540</v>
      </c>
      <c r="O19" s="51">
        <f t="shared" si="4"/>
        <v>26041674</v>
      </c>
    </row>
    <row r="20" spans="1:15" s="3" customFormat="1" ht="21" customHeight="1" x14ac:dyDescent="0.25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31133946.344139639</v>
      </c>
      <c r="E20" s="4" t="s">
        <v>10</v>
      </c>
      <c r="F20" s="43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  <c r="L20" s="51">
        <f t="shared" si="2"/>
        <v>2594496</v>
      </c>
      <c r="M20" s="43">
        <v>2594490</v>
      </c>
      <c r="N20" s="51">
        <f t="shared" si="3"/>
        <v>28539456</v>
      </c>
      <c r="O20" s="51">
        <f t="shared" si="4"/>
        <v>31133946</v>
      </c>
    </row>
    <row r="21" spans="1:15" x14ac:dyDescent="0.25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12937252.844083695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  <c r="L21" s="51">
        <f t="shared" si="2"/>
        <v>1078104</v>
      </c>
      <c r="M21" s="41">
        <v>1078109</v>
      </c>
      <c r="N21" s="51">
        <f t="shared" si="3"/>
        <v>11859144</v>
      </c>
      <c r="O21" s="51">
        <f t="shared" si="4"/>
        <v>12937253</v>
      </c>
    </row>
    <row r="22" spans="1:15" s="7" customFormat="1" x14ac:dyDescent="0.25">
      <c r="B22" s="16">
        <f>SUM(B11:B21)</f>
        <v>1501562</v>
      </c>
      <c r="C22" s="20">
        <f>SUM(C11:C21)</f>
        <v>1</v>
      </c>
      <c r="D22" s="9">
        <f>SUM(D11:D21)</f>
        <v>1195304409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  <c r="L22" s="52">
        <f>SUM(L11:L21)</f>
        <v>99608701</v>
      </c>
      <c r="O22" s="52">
        <f>SUM(O11:O21)</f>
        <v>1195304409</v>
      </c>
    </row>
    <row r="24" spans="1:15" ht="42" customHeight="1" x14ac:dyDescent="0.25">
      <c r="A24" s="120" t="s">
        <v>20</v>
      </c>
      <c r="B24" s="120"/>
      <c r="C24" s="120"/>
      <c r="D24" s="120"/>
      <c r="I24" s="29">
        <f>I22-B6</f>
        <v>0</v>
      </c>
    </row>
    <row r="27" spans="1:15" x14ac:dyDescent="0.25">
      <c r="E27" s="30" t="s">
        <v>22</v>
      </c>
      <c r="F27" s="23">
        <v>68789854</v>
      </c>
    </row>
    <row r="28" spans="1:15" x14ac:dyDescent="0.25">
      <c r="E28" s="30" t="s">
        <v>22</v>
      </c>
      <c r="F28" s="23">
        <v>65069956</v>
      </c>
    </row>
    <row r="29" spans="1:15" x14ac:dyDescent="0.25">
      <c r="E29" s="30" t="s">
        <v>22</v>
      </c>
      <c r="F29" s="23">
        <v>15518813</v>
      </c>
    </row>
    <row r="30" spans="1:15" x14ac:dyDescent="0.25">
      <c r="E30" s="31" t="s">
        <v>23</v>
      </c>
      <c r="F30" s="23">
        <v>178376791</v>
      </c>
    </row>
    <row r="31" spans="1:15" x14ac:dyDescent="0.25">
      <c r="E31" s="30" t="s">
        <v>22</v>
      </c>
      <c r="F31" s="23">
        <v>579019281</v>
      </c>
    </row>
    <row r="32" spans="1:15" x14ac:dyDescent="0.25">
      <c r="E32" s="30" t="s">
        <v>22</v>
      </c>
      <c r="F32" s="23">
        <v>29853117</v>
      </c>
    </row>
    <row r="33" spans="5:6" x14ac:dyDescent="0.25">
      <c r="E33" s="30" t="s">
        <v>22</v>
      </c>
      <c r="F33" s="23">
        <v>21686536</v>
      </c>
    </row>
    <row r="34" spans="5:6" x14ac:dyDescent="0.25">
      <c r="E34" s="31" t="s">
        <v>23</v>
      </c>
      <c r="F34" s="23">
        <v>166877188</v>
      </c>
    </row>
    <row r="35" spans="5:6" x14ac:dyDescent="0.25">
      <c r="E35" s="31" t="s">
        <v>23</v>
      </c>
      <c r="F35" s="23">
        <v>26041674</v>
      </c>
    </row>
    <row r="36" spans="5:6" x14ac:dyDescent="0.25">
      <c r="E36" s="31" t="s">
        <v>23</v>
      </c>
      <c r="F36" s="23">
        <v>31133946</v>
      </c>
    </row>
    <row r="37" spans="5:6" x14ac:dyDescent="0.25">
      <c r="E37" s="30" t="s">
        <v>22</v>
      </c>
      <c r="F37" s="23">
        <v>12937253</v>
      </c>
    </row>
    <row r="38" spans="5:6" x14ac:dyDescent="0.25">
      <c r="F38" s="9">
        <f>SUM(F27:F37)</f>
        <v>1195304409</v>
      </c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5" zoomScaleNormal="85" workbookViewId="0">
      <selection sqref="A1:D1"/>
    </sheetView>
  </sheetViews>
  <sheetFormatPr baseColWidth="10" defaultRowHeight="15" x14ac:dyDescent="0.2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15.28515625" customWidth="1"/>
    <col min="7" max="7" width="15" customWidth="1"/>
    <col min="8" max="8" width="15.28515625" bestFit="1" customWidth="1"/>
    <col min="9" max="9" width="17" bestFit="1" customWidth="1"/>
    <col min="10" max="10" width="12.7109375" customWidth="1"/>
    <col min="12" max="12" width="17" customWidth="1"/>
  </cols>
  <sheetData>
    <row r="1" spans="1:12" x14ac:dyDescent="0.25">
      <c r="A1" s="119"/>
      <c r="B1" s="119"/>
      <c r="C1" s="119"/>
      <c r="D1" s="119"/>
    </row>
    <row r="2" spans="1:12" x14ac:dyDescent="0.25">
      <c r="A2" s="119"/>
      <c r="B2" s="119"/>
      <c r="C2" s="119"/>
      <c r="D2" s="119"/>
    </row>
    <row r="5" spans="1:12" x14ac:dyDescent="0.25">
      <c r="D5" s="101"/>
    </row>
    <row r="6" spans="1:12" x14ac:dyDescent="0.25">
      <c r="A6" s="7" t="s">
        <v>75</v>
      </c>
      <c r="B6" s="99">
        <v>1818549504</v>
      </c>
    </row>
    <row r="7" spans="1:12" x14ac:dyDescent="0.25">
      <c r="B7" s="23"/>
      <c r="E7" s="29"/>
    </row>
    <row r="8" spans="1:12" s="3" customFormat="1" ht="21" customHeight="1" x14ac:dyDescent="0.25">
      <c r="A8" s="1" t="s">
        <v>0</v>
      </c>
      <c r="B8" s="2">
        <f>SUM(B11:B21)</f>
        <v>1857985</v>
      </c>
      <c r="C8" s="22">
        <f>SUM(B6/B8)</f>
        <v>978.77512681749317</v>
      </c>
      <c r="D8" s="23"/>
    </row>
    <row r="9" spans="1:12" ht="15.75" thickBot="1" x14ac:dyDescent="0.3">
      <c r="B9" s="9"/>
    </row>
    <row r="10" spans="1:12" s="10" customFormat="1" ht="15.75" thickBot="1" x14ac:dyDescent="0.3">
      <c r="A10" s="111" t="s">
        <v>13</v>
      </c>
      <c r="B10" s="111" t="s">
        <v>19</v>
      </c>
      <c r="C10" s="114" t="s">
        <v>14</v>
      </c>
      <c r="D10" s="115" t="s">
        <v>12</v>
      </c>
      <c r="E10" s="116" t="s">
        <v>13</v>
      </c>
      <c r="F10" s="117" t="s">
        <v>24</v>
      </c>
      <c r="G10" s="113" t="s">
        <v>25</v>
      </c>
      <c r="H10" s="113"/>
      <c r="I10" s="113" t="s">
        <v>52</v>
      </c>
      <c r="J10" s="113"/>
      <c r="L10" s="113" t="s">
        <v>73</v>
      </c>
    </row>
    <row r="11" spans="1:12" s="3" customFormat="1" ht="21" customHeight="1" x14ac:dyDescent="0.25">
      <c r="A11" s="4" t="s">
        <v>1</v>
      </c>
      <c r="B11" s="5">
        <v>88626</v>
      </c>
      <c r="C11" s="104">
        <f>SUM(B11/B8)</f>
        <v>4.7700062164118658E-2</v>
      </c>
      <c r="D11" s="103">
        <f>SUM(C11*B6)</f>
        <v>86744924.389327154</v>
      </c>
      <c r="E11" s="54" t="s">
        <v>1</v>
      </c>
      <c r="F11" s="60">
        <f t="shared" ref="F11:F20" si="0">ROUND(D11/12,0)</f>
        <v>7228744</v>
      </c>
      <c r="G11" s="61">
        <v>7228740</v>
      </c>
      <c r="H11" s="62">
        <f>F11*11</f>
        <v>79516184</v>
      </c>
      <c r="I11" s="62">
        <f>H11+G11</f>
        <v>86744924</v>
      </c>
      <c r="J11" s="62">
        <f t="shared" ref="J11:J22" si="1">I11-D11</f>
        <v>-0.38932715356349945</v>
      </c>
      <c r="L11" s="60">
        <f>ROUND(D11,0)</f>
        <v>86744924</v>
      </c>
    </row>
    <row r="12" spans="1:12" s="3" customFormat="1" ht="21" customHeight="1" x14ac:dyDescent="0.25">
      <c r="A12" s="4" t="s">
        <v>2</v>
      </c>
      <c r="B12" s="5">
        <v>83990</v>
      </c>
      <c r="C12" s="104">
        <f>SUM(B12/B8)</f>
        <v>4.5204885938261073E-2</v>
      </c>
      <c r="D12" s="103">
        <f>SUM(C12*B6)</f>
        <v>82207322.901401252</v>
      </c>
      <c r="E12" s="54" t="s">
        <v>2</v>
      </c>
      <c r="F12" s="56">
        <f t="shared" si="0"/>
        <v>6850610</v>
      </c>
      <c r="G12" s="43">
        <v>6850613</v>
      </c>
      <c r="H12" s="53">
        <f t="shared" ref="H12:H21" si="2">F12*11</f>
        <v>75356710</v>
      </c>
      <c r="I12" s="53">
        <f t="shared" ref="I12:I20" si="3">H12+G12</f>
        <v>82207323</v>
      </c>
      <c r="J12" s="53">
        <f t="shared" si="1"/>
        <v>9.8598748445510864E-2</v>
      </c>
      <c r="L12" s="60">
        <f t="shared" ref="L12:L20" si="4">ROUND(D12,0)</f>
        <v>82207323</v>
      </c>
    </row>
    <row r="13" spans="1:12" s="3" customFormat="1" ht="21" customHeight="1" x14ac:dyDescent="0.25">
      <c r="A13" s="4" t="s">
        <v>3</v>
      </c>
      <c r="B13" s="5">
        <v>22686</v>
      </c>
      <c r="C13" s="104">
        <f>SUM(B13/B8)</f>
        <v>1.2210001695385055E-2</v>
      </c>
      <c r="D13" s="103">
        <f>SUM(C13*B6)</f>
        <v>22204492.526981652</v>
      </c>
      <c r="E13" s="54" t="s">
        <v>3</v>
      </c>
      <c r="F13" s="56">
        <f t="shared" si="0"/>
        <v>1850374</v>
      </c>
      <c r="G13" s="43">
        <v>1850379</v>
      </c>
      <c r="H13" s="53">
        <f t="shared" si="2"/>
        <v>20354114</v>
      </c>
      <c r="I13" s="53">
        <f t="shared" si="3"/>
        <v>22204493</v>
      </c>
      <c r="J13" s="53">
        <f t="shared" si="1"/>
        <v>0.4730183482170105</v>
      </c>
      <c r="L13" s="60">
        <f t="shared" si="4"/>
        <v>22204493</v>
      </c>
    </row>
    <row r="14" spans="1:12" s="3" customFormat="1" ht="21" customHeight="1" x14ac:dyDescent="0.25">
      <c r="A14" s="4" t="s">
        <v>4</v>
      </c>
      <c r="B14" s="5">
        <v>233648</v>
      </c>
      <c r="C14" s="104">
        <f>SUM(B14/B8)</f>
        <v>0.12575343719136592</v>
      </c>
      <c r="D14" s="103">
        <f>SUM(C14*B6)</f>
        <v>228688850.83065364</v>
      </c>
      <c r="E14" s="54" t="s">
        <v>4</v>
      </c>
      <c r="F14" s="56">
        <f t="shared" si="0"/>
        <v>19057404</v>
      </c>
      <c r="G14" s="43">
        <v>19057407</v>
      </c>
      <c r="H14" s="53">
        <f t="shared" si="2"/>
        <v>209631444</v>
      </c>
      <c r="I14" s="53">
        <f t="shared" si="3"/>
        <v>228688851</v>
      </c>
      <c r="J14" s="53">
        <f t="shared" si="1"/>
        <v>0.16934636235237122</v>
      </c>
      <c r="L14" s="60">
        <f t="shared" si="4"/>
        <v>228688851</v>
      </c>
    </row>
    <row r="15" spans="1:12" s="3" customFormat="1" ht="21" customHeight="1" x14ac:dyDescent="0.25">
      <c r="A15" s="4" t="s">
        <v>5</v>
      </c>
      <c r="B15" s="5">
        <v>911503</v>
      </c>
      <c r="C15" s="104">
        <f>SUM(B15/B8)</f>
        <v>0.49058684542663156</v>
      </c>
      <c r="D15" s="103">
        <f>SUM(C15*B6)</f>
        <v>892156464.4195255</v>
      </c>
      <c r="E15" s="54" t="s">
        <v>5</v>
      </c>
      <c r="F15" s="56">
        <f t="shared" si="0"/>
        <v>74346372</v>
      </c>
      <c r="G15" s="43">
        <v>74346372</v>
      </c>
      <c r="H15" s="53">
        <f t="shared" si="2"/>
        <v>817810092</v>
      </c>
      <c r="I15" s="53">
        <f t="shared" si="3"/>
        <v>892156464</v>
      </c>
      <c r="J15" s="53">
        <f t="shared" si="1"/>
        <v>-0.41952550411224365</v>
      </c>
      <c r="L15" s="60">
        <f t="shared" si="4"/>
        <v>892156464</v>
      </c>
    </row>
    <row r="16" spans="1:12" s="3" customFormat="1" ht="21" customHeight="1" x14ac:dyDescent="0.25">
      <c r="A16" s="4" t="s">
        <v>6</v>
      </c>
      <c r="B16" s="5">
        <v>39165</v>
      </c>
      <c r="C16" s="104">
        <f>SUM(B16/B8)</f>
        <v>2.1079287507703239E-2</v>
      </c>
      <c r="D16" s="103">
        <f>SUM(C16*B6)</f>
        <v>38333727.84180712</v>
      </c>
      <c r="E16" s="54" t="s">
        <v>6</v>
      </c>
      <c r="F16" s="56">
        <f t="shared" si="0"/>
        <v>3194477</v>
      </c>
      <c r="G16" s="43">
        <v>3194481</v>
      </c>
      <c r="H16" s="53">
        <f t="shared" si="2"/>
        <v>35139247</v>
      </c>
      <c r="I16" s="53">
        <f t="shared" si="3"/>
        <v>38333728</v>
      </c>
      <c r="J16" s="53">
        <f t="shared" si="1"/>
        <v>0.15819288045167923</v>
      </c>
      <c r="L16" s="60">
        <f t="shared" si="4"/>
        <v>38333728</v>
      </c>
    </row>
    <row r="17" spans="1:12" s="3" customFormat="1" ht="21" customHeight="1" x14ac:dyDescent="0.25">
      <c r="A17" s="4" t="s">
        <v>7</v>
      </c>
      <c r="B17" s="5">
        <v>29171</v>
      </c>
      <c r="C17" s="104">
        <f>SUM(B17/B8)</f>
        <v>1.5700342037206973E-2</v>
      </c>
      <c r="D17" s="103">
        <f>SUM(C17*B6)</f>
        <v>28551849.224393088</v>
      </c>
      <c r="E17" s="54" t="s">
        <v>7</v>
      </c>
      <c r="F17" s="56">
        <f t="shared" si="0"/>
        <v>2379321</v>
      </c>
      <c r="G17" s="43">
        <v>2379318</v>
      </c>
      <c r="H17" s="53">
        <f t="shared" si="2"/>
        <v>26172531</v>
      </c>
      <c r="I17" s="53">
        <f t="shared" si="3"/>
        <v>28551849</v>
      </c>
      <c r="J17" s="53">
        <f t="shared" si="1"/>
        <v>-0.2243930883705616</v>
      </c>
      <c r="L17" s="60">
        <f t="shared" si="4"/>
        <v>28551849</v>
      </c>
    </row>
    <row r="18" spans="1:12" s="3" customFormat="1" ht="21" customHeight="1" x14ac:dyDescent="0.25">
      <c r="A18" s="4" t="s">
        <v>8</v>
      </c>
      <c r="B18" s="5">
        <v>333800</v>
      </c>
      <c r="C18" s="104">
        <f>SUM(B18/B8)</f>
        <v>0.17965699400156621</v>
      </c>
      <c r="D18" s="103">
        <f>SUM(C18*B6)</f>
        <v>326715137.33167922</v>
      </c>
      <c r="E18" s="54" t="s">
        <v>8</v>
      </c>
      <c r="F18" s="56">
        <f t="shared" si="0"/>
        <v>27226261</v>
      </c>
      <c r="G18" s="43">
        <v>27226266</v>
      </c>
      <c r="H18" s="53">
        <f t="shared" si="2"/>
        <v>299488871</v>
      </c>
      <c r="I18" s="53">
        <f t="shared" si="3"/>
        <v>326715137</v>
      </c>
      <c r="J18" s="53">
        <f t="shared" si="1"/>
        <v>-0.33167922496795654</v>
      </c>
      <c r="L18" s="60">
        <f t="shared" si="4"/>
        <v>326715137</v>
      </c>
    </row>
    <row r="19" spans="1:12" s="3" customFormat="1" ht="21" customHeight="1" x14ac:dyDescent="0.25">
      <c r="A19" s="4" t="s">
        <v>9</v>
      </c>
      <c r="B19" s="5">
        <v>46721</v>
      </c>
      <c r="C19" s="104">
        <f>SUM(B19/B8)</f>
        <v>2.5146058767966373E-2</v>
      </c>
      <c r="D19" s="103">
        <f>SUM(C19*B6)</f>
        <v>45729352.700040102</v>
      </c>
      <c r="E19" s="54" t="s">
        <v>9</v>
      </c>
      <c r="F19" s="56">
        <f t="shared" si="0"/>
        <v>3810779</v>
      </c>
      <c r="G19" s="43">
        <v>3810784</v>
      </c>
      <c r="H19" s="53">
        <f t="shared" si="2"/>
        <v>41918569</v>
      </c>
      <c r="I19" s="53">
        <f t="shared" si="3"/>
        <v>45729353</v>
      </c>
      <c r="J19" s="53">
        <f t="shared" si="1"/>
        <v>0.29995989799499512</v>
      </c>
      <c r="L19" s="60">
        <f t="shared" si="4"/>
        <v>45729353</v>
      </c>
    </row>
    <row r="20" spans="1:12" s="3" customFormat="1" ht="21" customHeight="1" x14ac:dyDescent="0.25">
      <c r="A20" s="4" t="s">
        <v>10</v>
      </c>
      <c r="B20" s="5">
        <v>41754</v>
      </c>
      <c r="C20" s="104">
        <f>SUM(B20/B8)</f>
        <v>2.2472732557044326E-2</v>
      </c>
      <c r="D20" s="103">
        <f>SUM(C20*B6)</f>
        <v>40867776.645137608</v>
      </c>
      <c r="E20" s="54" t="s">
        <v>10</v>
      </c>
      <c r="F20" s="56">
        <f t="shared" si="0"/>
        <v>3405648</v>
      </c>
      <c r="G20" s="43">
        <v>3405649</v>
      </c>
      <c r="H20" s="53">
        <f t="shared" si="2"/>
        <v>37462128</v>
      </c>
      <c r="I20" s="53">
        <f t="shared" si="3"/>
        <v>40867777</v>
      </c>
      <c r="J20" s="53">
        <f t="shared" si="1"/>
        <v>0.35486239194869995</v>
      </c>
      <c r="L20" s="60">
        <f t="shared" si="4"/>
        <v>40867777</v>
      </c>
    </row>
    <row r="21" spans="1:12" x14ac:dyDescent="0.25">
      <c r="A21" s="4" t="s">
        <v>17</v>
      </c>
      <c r="B21" s="5">
        <v>26921</v>
      </c>
      <c r="C21" s="105">
        <f>SUM(B21/B8)</f>
        <v>1.4489352712750642E-2</v>
      </c>
      <c r="D21" s="103">
        <f>SUM(C21*B6)</f>
        <v>26349605.189053733</v>
      </c>
      <c r="E21" s="54" t="s">
        <v>17</v>
      </c>
      <c r="F21" s="56">
        <f>ROUND(D21/12,0)+2</f>
        <v>2195802</v>
      </c>
      <c r="G21" s="43">
        <v>2195783</v>
      </c>
      <c r="H21" s="53">
        <f t="shared" si="2"/>
        <v>24153822</v>
      </c>
      <c r="I21" s="53">
        <f>H21+G21</f>
        <v>26349605</v>
      </c>
      <c r="J21" s="53">
        <f t="shared" si="1"/>
        <v>-0.1890537329018116</v>
      </c>
      <c r="L21" s="60">
        <f>ROUND(D21,0)</f>
        <v>26349605</v>
      </c>
    </row>
    <row r="22" spans="1:12" s="7" customFormat="1" ht="15.75" thickBot="1" x14ac:dyDescent="0.3">
      <c r="B22" s="16">
        <f>SUM(B11:B21)</f>
        <v>1857985</v>
      </c>
      <c r="C22" s="20">
        <f>SUM(C11:C21)</f>
        <v>1</v>
      </c>
      <c r="D22" s="9">
        <f>SUM(D11:D21)</f>
        <v>1818549504.0000002</v>
      </c>
      <c r="E22" s="55"/>
      <c r="F22" s="57">
        <f>SUM(F11:F21)</f>
        <v>151545792</v>
      </c>
      <c r="G22" s="57">
        <f>SUM(G11:G21)</f>
        <v>151545792</v>
      </c>
      <c r="H22" s="58"/>
      <c r="I22" s="100">
        <f>SUM(I11:I21)</f>
        <v>1818549504</v>
      </c>
      <c r="J22" s="59">
        <f t="shared" si="1"/>
        <v>0</v>
      </c>
      <c r="L22" s="52">
        <f>SUM(L11:L21)</f>
        <v>1818549504</v>
      </c>
    </row>
    <row r="24" spans="1:12" ht="42" customHeight="1" x14ac:dyDescent="0.25">
      <c r="A24" s="120" t="s">
        <v>72</v>
      </c>
      <c r="B24" s="120"/>
      <c r="C24" s="120"/>
      <c r="D24" s="120"/>
    </row>
    <row r="26" spans="1:12" x14ac:dyDescent="0.25">
      <c r="B26" s="102"/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2"/>
  <sheetViews>
    <sheetView tabSelected="1" zoomScale="120" zoomScaleNormal="120" workbookViewId="0"/>
  </sheetViews>
  <sheetFormatPr baseColWidth="10" defaultRowHeight="12" x14ac:dyDescent="0.2"/>
  <cols>
    <col min="1" max="1" width="33.28515625" style="92" customWidth="1"/>
    <col min="2" max="2" width="19.140625" style="93" customWidth="1"/>
    <col min="3" max="3" width="2.7109375" style="93" customWidth="1"/>
    <col min="4" max="4" width="14.42578125" style="95" customWidth="1"/>
    <col min="5" max="5" width="2.7109375" style="93" customWidth="1"/>
    <col min="6" max="6" width="11" style="93" customWidth="1"/>
    <col min="7" max="7" width="4.85546875" style="97" customWidth="1"/>
    <col min="8" max="9" width="12" style="92" bestFit="1" customWidth="1"/>
    <col min="10" max="10" width="11.140625" style="92" bestFit="1" customWidth="1"/>
    <col min="11" max="11" width="12.85546875" style="92" customWidth="1"/>
    <col min="12" max="12" width="12.85546875" style="92" bestFit="1" customWidth="1"/>
    <col min="13" max="18" width="12" style="92" bestFit="1" customWidth="1"/>
    <col min="19" max="19" width="2.85546875" style="92" customWidth="1"/>
    <col min="20" max="20" width="17.42578125" style="92" customWidth="1"/>
    <col min="21" max="21" width="11.42578125" style="92"/>
    <col min="22" max="22" width="14" style="92" bestFit="1" customWidth="1"/>
    <col min="23" max="16384" width="11.42578125" style="92"/>
  </cols>
  <sheetData>
    <row r="2" spans="1:31" s="66" customFormat="1" ht="24" customHeight="1" x14ac:dyDescent="0.25">
      <c r="A2" s="63"/>
      <c r="B2" s="64"/>
      <c r="C2" s="64"/>
      <c r="D2" s="65"/>
      <c r="E2" s="64"/>
      <c r="F2" s="121" t="s">
        <v>76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1" s="63" customFormat="1" ht="31.5" customHeight="1" x14ac:dyDescent="0.25">
      <c r="A3" s="122" t="s">
        <v>77</v>
      </c>
      <c r="B3" s="122"/>
      <c r="C3" s="67"/>
      <c r="D3" s="68"/>
      <c r="E3" s="67"/>
      <c r="F3" s="123" t="s">
        <v>53</v>
      </c>
      <c r="G3" s="123"/>
      <c r="H3" s="124" t="s">
        <v>54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31" s="66" customFormat="1" ht="30.75" customHeight="1" x14ac:dyDescent="0.25">
      <c r="A4" s="111" t="s">
        <v>13</v>
      </c>
      <c r="B4" s="112" t="s">
        <v>12</v>
      </c>
      <c r="C4" s="69"/>
      <c r="D4" s="70" t="s">
        <v>55</v>
      </c>
      <c r="E4" s="69"/>
      <c r="F4" s="109" t="s">
        <v>56</v>
      </c>
      <c r="G4" s="110" t="s">
        <v>57</v>
      </c>
      <c r="H4" s="110" t="s">
        <v>30</v>
      </c>
      <c r="I4" s="110" t="s">
        <v>32</v>
      </c>
      <c r="J4" s="110" t="s">
        <v>34</v>
      </c>
      <c r="K4" s="110" t="s">
        <v>36</v>
      </c>
      <c r="L4" s="110" t="s">
        <v>38</v>
      </c>
      <c r="M4" s="110" t="s">
        <v>40</v>
      </c>
      <c r="N4" s="110" t="s">
        <v>42</v>
      </c>
      <c r="O4" s="110" t="s">
        <v>44</v>
      </c>
      <c r="P4" s="110" t="s">
        <v>58</v>
      </c>
      <c r="Q4" s="110" t="s">
        <v>48</v>
      </c>
      <c r="R4" s="110" t="s">
        <v>50</v>
      </c>
      <c r="T4" s="110" t="s">
        <v>74</v>
      </c>
    </row>
    <row r="5" spans="1:31" s="77" customFormat="1" ht="21" customHeight="1" x14ac:dyDescent="0.2">
      <c r="A5" s="71" t="s">
        <v>1</v>
      </c>
      <c r="B5" s="12">
        <v>86744924</v>
      </c>
      <c r="C5" s="72"/>
      <c r="D5" s="81">
        <f>ROUND(B5/12,0)</f>
        <v>7228744</v>
      </c>
      <c r="E5" s="72"/>
      <c r="F5" s="73" t="s">
        <v>60</v>
      </c>
      <c r="G5" s="118">
        <v>31</v>
      </c>
      <c r="H5" s="74">
        <v>7228744</v>
      </c>
      <c r="I5" s="12">
        <v>6850610</v>
      </c>
      <c r="J5" s="12">
        <v>1850374</v>
      </c>
      <c r="K5" s="12">
        <v>19057404</v>
      </c>
      <c r="L5" s="12">
        <v>74346372</v>
      </c>
      <c r="M5" s="12">
        <v>3194477</v>
      </c>
      <c r="N5" s="74">
        <v>2379321</v>
      </c>
      <c r="O5" s="12">
        <v>27226261</v>
      </c>
      <c r="P5" s="12">
        <v>3810779</v>
      </c>
      <c r="Q5" s="12">
        <v>3405648</v>
      </c>
      <c r="R5" s="12">
        <v>2195802</v>
      </c>
      <c r="S5" s="75"/>
      <c r="T5" s="98">
        <f>SUM(H5:S5)</f>
        <v>151545792</v>
      </c>
      <c r="U5" s="76"/>
      <c r="V5" s="106"/>
      <c r="W5" s="76"/>
      <c r="X5" s="76"/>
      <c r="Y5" s="76"/>
      <c r="Z5" s="76"/>
      <c r="AA5" s="76"/>
      <c r="AB5" s="76"/>
      <c r="AC5" s="76"/>
      <c r="AD5" s="76"/>
      <c r="AE5" s="76"/>
    </row>
    <row r="6" spans="1:31" s="77" customFormat="1" ht="21" customHeight="1" x14ac:dyDescent="0.2">
      <c r="A6" s="71" t="s">
        <v>2</v>
      </c>
      <c r="B6" s="12">
        <v>82207323</v>
      </c>
      <c r="C6" s="72"/>
      <c r="D6" s="81">
        <f t="shared" ref="D6:D15" si="0">ROUND(B6/12,0)</f>
        <v>6850610</v>
      </c>
      <c r="E6" s="72"/>
      <c r="F6" s="73" t="s">
        <v>61</v>
      </c>
      <c r="G6" s="118">
        <v>28</v>
      </c>
      <c r="H6" s="74">
        <v>7228744</v>
      </c>
      <c r="I6" s="12">
        <v>6850610</v>
      </c>
      <c r="J6" s="12">
        <v>1850374</v>
      </c>
      <c r="K6" s="12">
        <v>19057404</v>
      </c>
      <c r="L6" s="12">
        <v>74346372</v>
      </c>
      <c r="M6" s="12">
        <v>3194477</v>
      </c>
      <c r="N6" s="74">
        <v>2379321</v>
      </c>
      <c r="O6" s="12">
        <v>27226261</v>
      </c>
      <c r="P6" s="12">
        <v>3810779</v>
      </c>
      <c r="Q6" s="12">
        <v>3405648</v>
      </c>
      <c r="R6" s="12">
        <v>2195802</v>
      </c>
      <c r="S6" s="75"/>
      <c r="T6" s="98">
        <f t="shared" ref="T6:T16" si="1">SUM(H6:S6)</f>
        <v>151545792</v>
      </c>
      <c r="V6" s="106"/>
    </row>
    <row r="7" spans="1:31" s="77" customFormat="1" ht="21" customHeight="1" x14ac:dyDescent="0.2">
      <c r="A7" s="71" t="s">
        <v>3</v>
      </c>
      <c r="B7" s="12">
        <v>22204493</v>
      </c>
      <c r="C7" s="72"/>
      <c r="D7" s="81">
        <f t="shared" si="0"/>
        <v>1850374</v>
      </c>
      <c r="E7" s="72"/>
      <c r="F7" s="73" t="s">
        <v>62</v>
      </c>
      <c r="G7" s="118">
        <v>31</v>
      </c>
      <c r="H7" s="74">
        <v>7228744</v>
      </c>
      <c r="I7" s="12">
        <v>6850610</v>
      </c>
      <c r="J7" s="12">
        <v>1850374</v>
      </c>
      <c r="K7" s="12">
        <v>19057404</v>
      </c>
      <c r="L7" s="12">
        <v>74346372</v>
      </c>
      <c r="M7" s="12">
        <v>3194477</v>
      </c>
      <c r="N7" s="74">
        <v>2379321</v>
      </c>
      <c r="O7" s="12">
        <v>27226261</v>
      </c>
      <c r="P7" s="12">
        <v>3810779</v>
      </c>
      <c r="Q7" s="12">
        <v>3405648</v>
      </c>
      <c r="R7" s="12">
        <v>2195802</v>
      </c>
      <c r="S7" s="75"/>
      <c r="T7" s="98">
        <f t="shared" si="1"/>
        <v>151545792</v>
      </c>
      <c r="V7" s="106"/>
    </row>
    <row r="8" spans="1:31" s="77" customFormat="1" ht="21" customHeight="1" x14ac:dyDescent="0.2">
      <c r="A8" s="71" t="s">
        <v>4</v>
      </c>
      <c r="B8" s="12">
        <v>228688851</v>
      </c>
      <c r="C8" s="72"/>
      <c r="D8" s="81">
        <f t="shared" si="0"/>
        <v>19057404</v>
      </c>
      <c r="E8" s="72"/>
      <c r="F8" s="73" t="s">
        <v>63</v>
      </c>
      <c r="G8" s="118">
        <v>30</v>
      </c>
      <c r="H8" s="74">
        <v>7228744</v>
      </c>
      <c r="I8" s="12">
        <v>6850610</v>
      </c>
      <c r="J8" s="12">
        <v>1850374</v>
      </c>
      <c r="K8" s="12">
        <v>19057404</v>
      </c>
      <c r="L8" s="12">
        <v>74346372</v>
      </c>
      <c r="M8" s="12">
        <v>3194477</v>
      </c>
      <c r="N8" s="74">
        <v>2379321</v>
      </c>
      <c r="O8" s="12">
        <v>27226261</v>
      </c>
      <c r="P8" s="12">
        <v>3810779</v>
      </c>
      <c r="Q8" s="12">
        <v>3405648</v>
      </c>
      <c r="R8" s="12">
        <v>2195802</v>
      </c>
      <c r="S8" s="75"/>
      <c r="T8" s="98">
        <f t="shared" si="1"/>
        <v>151545792</v>
      </c>
      <c r="V8" s="107"/>
    </row>
    <row r="9" spans="1:31" s="77" customFormat="1" ht="21" customHeight="1" x14ac:dyDescent="0.2">
      <c r="A9" s="71" t="s">
        <v>5</v>
      </c>
      <c r="B9" s="12">
        <v>892156464</v>
      </c>
      <c r="C9" s="72"/>
      <c r="D9" s="81">
        <f t="shared" si="0"/>
        <v>74346372</v>
      </c>
      <c r="E9" s="72"/>
      <c r="F9" s="73" t="s">
        <v>64</v>
      </c>
      <c r="G9" s="118">
        <v>30</v>
      </c>
      <c r="H9" s="74">
        <v>7228744</v>
      </c>
      <c r="I9" s="12">
        <v>6850610</v>
      </c>
      <c r="J9" s="12">
        <v>1850374</v>
      </c>
      <c r="K9" s="12">
        <v>19057404</v>
      </c>
      <c r="L9" s="12">
        <v>74346372</v>
      </c>
      <c r="M9" s="12">
        <v>3194477</v>
      </c>
      <c r="N9" s="74">
        <v>2379321</v>
      </c>
      <c r="O9" s="12">
        <v>27226261</v>
      </c>
      <c r="P9" s="12">
        <v>3810779</v>
      </c>
      <c r="Q9" s="12">
        <v>3405648</v>
      </c>
      <c r="R9" s="12">
        <v>2195802</v>
      </c>
      <c r="S9" s="75"/>
      <c r="T9" s="98">
        <f t="shared" si="1"/>
        <v>151545792</v>
      </c>
    </row>
    <row r="10" spans="1:31" s="77" customFormat="1" ht="21" customHeight="1" x14ac:dyDescent="0.2">
      <c r="A10" s="71" t="s">
        <v>6</v>
      </c>
      <c r="B10" s="12">
        <v>38333728</v>
      </c>
      <c r="C10" s="72"/>
      <c r="D10" s="81">
        <f t="shared" si="0"/>
        <v>3194477</v>
      </c>
      <c r="E10" s="72"/>
      <c r="F10" s="73" t="s">
        <v>65</v>
      </c>
      <c r="G10" s="118">
        <v>30</v>
      </c>
      <c r="H10" s="74">
        <v>7228744</v>
      </c>
      <c r="I10" s="12">
        <v>6850610</v>
      </c>
      <c r="J10" s="12">
        <v>1850374</v>
      </c>
      <c r="K10" s="12">
        <v>19057404</v>
      </c>
      <c r="L10" s="12">
        <v>74346372</v>
      </c>
      <c r="M10" s="12">
        <v>3194477</v>
      </c>
      <c r="N10" s="74">
        <v>2379321</v>
      </c>
      <c r="O10" s="12">
        <v>27226261</v>
      </c>
      <c r="P10" s="12">
        <v>3810779</v>
      </c>
      <c r="Q10" s="12">
        <v>3405648</v>
      </c>
      <c r="R10" s="12">
        <v>2195802</v>
      </c>
      <c r="S10" s="75"/>
      <c r="T10" s="98">
        <f t="shared" si="1"/>
        <v>151545792</v>
      </c>
      <c r="V10" s="108"/>
    </row>
    <row r="11" spans="1:31" s="77" customFormat="1" ht="21" customHeight="1" x14ac:dyDescent="0.2">
      <c r="A11" s="71" t="s">
        <v>7</v>
      </c>
      <c r="B11" s="12">
        <v>28551849</v>
      </c>
      <c r="C11" s="72"/>
      <c r="D11" s="81">
        <f t="shared" si="0"/>
        <v>2379321</v>
      </c>
      <c r="E11" s="72"/>
      <c r="F11" s="73" t="s">
        <v>66</v>
      </c>
      <c r="G11" s="118">
        <v>31</v>
      </c>
      <c r="H11" s="74">
        <v>7228744</v>
      </c>
      <c r="I11" s="12">
        <v>6850610</v>
      </c>
      <c r="J11" s="12">
        <v>1850374</v>
      </c>
      <c r="K11" s="12">
        <v>19057404</v>
      </c>
      <c r="L11" s="12">
        <v>74346372</v>
      </c>
      <c r="M11" s="12">
        <v>3194477</v>
      </c>
      <c r="N11" s="74">
        <v>2379321</v>
      </c>
      <c r="O11" s="12">
        <v>27226261</v>
      </c>
      <c r="P11" s="12">
        <v>3810779</v>
      </c>
      <c r="Q11" s="12">
        <v>3405648</v>
      </c>
      <c r="R11" s="12">
        <v>2195802</v>
      </c>
      <c r="S11" s="75"/>
      <c r="T11" s="98">
        <f t="shared" si="1"/>
        <v>151545792</v>
      </c>
    </row>
    <row r="12" spans="1:31" s="77" customFormat="1" ht="21" customHeight="1" x14ac:dyDescent="0.2">
      <c r="A12" s="71" t="s">
        <v>8</v>
      </c>
      <c r="B12" s="12">
        <v>326715137</v>
      </c>
      <c r="C12" s="72"/>
      <c r="D12" s="81">
        <f t="shared" si="0"/>
        <v>27226261</v>
      </c>
      <c r="E12" s="72"/>
      <c r="F12" s="73" t="s">
        <v>67</v>
      </c>
      <c r="G12" s="118">
        <v>29</v>
      </c>
      <c r="H12" s="74">
        <v>7228744</v>
      </c>
      <c r="I12" s="12">
        <v>6850610</v>
      </c>
      <c r="J12" s="12">
        <v>1850374</v>
      </c>
      <c r="K12" s="12">
        <v>19057404</v>
      </c>
      <c r="L12" s="12">
        <v>74346372</v>
      </c>
      <c r="M12" s="12">
        <v>3194477</v>
      </c>
      <c r="N12" s="74">
        <v>2379321</v>
      </c>
      <c r="O12" s="12">
        <v>27226261</v>
      </c>
      <c r="P12" s="12">
        <v>3810779</v>
      </c>
      <c r="Q12" s="12">
        <v>3405648</v>
      </c>
      <c r="R12" s="12">
        <v>2195802</v>
      </c>
      <c r="S12" s="75"/>
      <c r="T12" s="98">
        <f t="shared" si="1"/>
        <v>151545792</v>
      </c>
    </row>
    <row r="13" spans="1:31" s="77" customFormat="1" ht="21" customHeight="1" x14ac:dyDescent="0.2">
      <c r="A13" s="71" t="s">
        <v>9</v>
      </c>
      <c r="B13" s="12">
        <v>45729353</v>
      </c>
      <c r="C13" s="72"/>
      <c r="D13" s="81">
        <f t="shared" si="0"/>
        <v>3810779</v>
      </c>
      <c r="E13" s="72"/>
      <c r="F13" s="73" t="s">
        <v>68</v>
      </c>
      <c r="G13" s="118">
        <v>30</v>
      </c>
      <c r="H13" s="74">
        <v>7228744</v>
      </c>
      <c r="I13" s="12">
        <v>6850610</v>
      </c>
      <c r="J13" s="12">
        <v>1850374</v>
      </c>
      <c r="K13" s="12">
        <v>19057404</v>
      </c>
      <c r="L13" s="12">
        <v>74346372</v>
      </c>
      <c r="M13" s="12">
        <v>3194477</v>
      </c>
      <c r="N13" s="74">
        <v>2379321</v>
      </c>
      <c r="O13" s="12">
        <v>27226261</v>
      </c>
      <c r="P13" s="12">
        <v>3810779</v>
      </c>
      <c r="Q13" s="12">
        <v>3405648</v>
      </c>
      <c r="R13" s="12">
        <v>2195802</v>
      </c>
      <c r="S13" s="75"/>
      <c r="T13" s="98">
        <f t="shared" si="1"/>
        <v>151545792</v>
      </c>
    </row>
    <row r="14" spans="1:31" s="77" customFormat="1" ht="21" customHeight="1" x14ac:dyDescent="0.2">
      <c r="A14" s="71" t="s">
        <v>10</v>
      </c>
      <c r="B14" s="13">
        <v>40867777</v>
      </c>
      <c r="C14" s="72"/>
      <c r="D14" s="81">
        <f t="shared" si="0"/>
        <v>3405648</v>
      </c>
      <c r="E14" s="72"/>
      <c r="F14" s="73" t="s">
        <v>69</v>
      </c>
      <c r="G14" s="118">
        <v>31</v>
      </c>
      <c r="H14" s="74">
        <v>7228744</v>
      </c>
      <c r="I14" s="12">
        <v>6850610</v>
      </c>
      <c r="J14" s="12">
        <v>1850374</v>
      </c>
      <c r="K14" s="12">
        <v>19057404</v>
      </c>
      <c r="L14" s="12">
        <v>74346372</v>
      </c>
      <c r="M14" s="12">
        <v>3194477</v>
      </c>
      <c r="N14" s="74">
        <v>2379321</v>
      </c>
      <c r="O14" s="12">
        <v>27226261</v>
      </c>
      <c r="P14" s="12">
        <v>3810779</v>
      </c>
      <c r="Q14" s="12">
        <v>3405648</v>
      </c>
      <c r="R14" s="12">
        <v>2195802</v>
      </c>
      <c r="S14" s="75"/>
      <c r="T14" s="98">
        <f t="shared" si="1"/>
        <v>151545792</v>
      </c>
    </row>
    <row r="15" spans="1:31" s="77" customFormat="1" ht="21" customHeight="1" x14ac:dyDescent="0.2">
      <c r="A15" s="71" t="s">
        <v>17</v>
      </c>
      <c r="B15" s="13">
        <v>26349605</v>
      </c>
      <c r="C15" s="78"/>
      <c r="D15" s="81">
        <f t="shared" si="0"/>
        <v>2195800</v>
      </c>
      <c r="E15" s="78"/>
      <c r="F15" s="73" t="s">
        <v>70</v>
      </c>
      <c r="G15" s="118">
        <v>28</v>
      </c>
      <c r="H15" s="74">
        <v>7228744</v>
      </c>
      <c r="I15" s="12">
        <v>6850610</v>
      </c>
      <c r="J15" s="12">
        <v>1850374</v>
      </c>
      <c r="K15" s="12">
        <v>19057404</v>
      </c>
      <c r="L15" s="12">
        <v>74346372</v>
      </c>
      <c r="M15" s="12">
        <v>3194477</v>
      </c>
      <c r="N15" s="74">
        <v>2379321</v>
      </c>
      <c r="O15" s="12">
        <v>27226261</v>
      </c>
      <c r="P15" s="12">
        <v>3810779</v>
      </c>
      <c r="Q15" s="12">
        <v>3405648</v>
      </c>
      <c r="R15" s="12">
        <v>2195802</v>
      </c>
      <c r="S15" s="75"/>
      <c r="T15" s="98">
        <f t="shared" si="1"/>
        <v>151545792</v>
      </c>
    </row>
    <row r="16" spans="1:31" s="77" customFormat="1" ht="21" customHeight="1" x14ac:dyDescent="0.2">
      <c r="A16" s="79" t="s">
        <v>11</v>
      </c>
      <c r="B16" s="50">
        <f>SUM(B5:B15)</f>
        <v>1818549504</v>
      </c>
      <c r="C16" s="80"/>
      <c r="D16" s="81"/>
      <c r="E16" s="80"/>
      <c r="F16" s="73" t="s">
        <v>71</v>
      </c>
      <c r="G16" s="118">
        <v>11</v>
      </c>
      <c r="H16" s="74">
        <v>7228740</v>
      </c>
      <c r="I16" s="12">
        <v>6850613</v>
      </c>
      <c r="J16" s="12">
        <v>1850379</v>
      </c>
      <c r="K16" s="12">
        <v>19057407</v>
      </c>
      <c r="L16" s="12">
        <v>74346372</v>
      </c>
      <c r="M16" s="12">
        <v>3194481</v>
      </c>
      <c r="N16" s="74">
        <v>2379318</v>
      </c>
      <c r="O16" s="12">
        <v>27226266</v>
      </c>
      <c r="P16" s="12">
        <v>3810784</v>
      </c>
      <c r="Q16" s="12">
        <v>3405649</v>
      </c>
      <c r="R16" s="12">
        <v>2195783</v>
      </c>
      <c r="S16" s="75"/>
      <c r="T16" s="98">
        <f t="shared" si="1"/>
        <v>151545792</v>
      </c>
    </row>
    <row r="17" spans="1:20" s="88" customFormat="1" x14ac:dyDescent="0.2">
      <c r="A17" s="82"/>
      <c r="B17" s="80"/>
      <c r="C17" s="80"/>
      <c r="D17" s="83"/>
      <c r="E17" s="80"/>
      <c r="F17" s="84" t="s">
        <v>59</v>
      </c>
      <c r="G17" s="85"/>
      <c r="H17" s="86">
        <f>SUM(H5:H16)</f>
        <v>86744924</v>
      </c>
      <c r="I17" s="86">
        <f t="shared" ref="I17:R17" si="2">SUM(I5:I16)</f>
        <v>82207323</v>
      </c>
      <c r="J17" s="50">
        <f t="shared" si="2"/>
        <v>22204493</v>
      </c>
      <c r="K17" s="86">
        <f t="shared" si="2"/>
        <v>228688851</v>
      </c>
      <c r="L17" s="86">
        <f t="shared" si="2"/>
        <v>892156464</v>
      </c>
      <c r="M17" s="86">
        <f t="shared" si="2"/>
        <v>38333728</v>
      </c>
      <c r="N17" s="86">
        <f t="shared" si="2"/>
        <v>28551849</v>
      </c>
      <c r="O17" s="86">
        <f t="shared" si="2"/>
        <v>326715137</v>
      </c>
      <c r="P17" s="50">
        <f t="shared" si="2"/>
        <v>45729353</v>
      </c>
      <c r="Q17" s="86">
        <f>SUM(Q5:Q16)</f>
        <v>40867777</v>
      </c>
      <c r="R17" s="86">
        <f t="shared" si="2"/>
        <v>26349605</v>
      </c>
      <c r="S17" s="87"/>
      <c r="T17" s="87"/>
    </row>
    <row r="18" spans="1:20" s="88" customFormat="1" x14ac:dyDescent="0.2">
      <c r="A18" s="82"/>
      <c r="B18" s="80"/>
      <c r="C18" s="80"/>
      <c r="D18" s="83"/>
      <c r="E18" s="80"/>
      <c r="F18" s="89"/>
      <c r="G18" s="90"/>
      <c r="H18" s="78">
        <f>H17-B5</f>
        <v>0</v>
      </c>
      <c r="I18" s="78">
        <f>I17-B6</f>
        <v>0</v>
      </c>
      <c r="J18" s="78">
        <f>J17-B7</f>
        <v>0</v>
      </c>
      <c r="K18" s="78">
        <f>K17-B8</f>
        <v>0</v>
      </c>
      <c r="L18" s="78">
        <f>L17-B9</f>
        <v>0</v>
      </c>
      <c r="M18" s="78">
        <f>M17-B10</f>
        <v>0</v>
      </c>
      <c r="N18" s="78">
        <f>N17-B11</f>
        <v>0</v>
      </c>
      <c r="O18" s="78">
        <f>O17-B12</f>
        <v>0</v>
      </c>
      <c r="P18" s="78">
        <f>P17-B13</f>
        <v>0</v>
      </c>
      <c r="Q18" s="78">
        <f>Q17-B14</f>
        <v>0</v>
      </c>
      <c r="R18" s="78">
        <f>R17-B15</f>
        <v>0</v>
      </c>
      <c r="T18" s="83"/>
    </row>
    <row r="19" spans="1:20" s="63" customFormat="1" x14ac:dyDescent="0.2">
      <c r="A19" s="92"/>
      <c r="B19" s="93"/>
      <c r="C19" s="93"/>
      <c r="D19" s="68"/>
      <c r="E19" s="93"/>
      <c r="F19" s="89"/>
      <c r="G19" s="90"/>
      <c r="H19" s="91"/>
      <c r="I19" s="91"/>
      <c r="J19" s="78"/>
      <c r="K19" s="91"/>
      <c r="L19" s="91"/>
      <c r="M19" s="91"/>
      <c r="N19" s="91"/>
      <c r="O19" s="91"/>
      <c r="P19" s="78"/>
      <c r="Q19" s="91"/>
      <c r="R19" s="91"/>
    </row>
    <row r="20" spans="1:20" s="94" customFormat="1" hidden="1" x14ac:dyDescent="0.2">
      <c r="A20" s="92"/>
      <c r="B20" s="93"/>
      <c r="D20" s="95"/>
      <c r="G20" s="96"/>
      <c r="H20" s="94">
        <v>45114410</v>
      </c>
      <c r="I20" s="94">
        <v>42556783</v>
      </c>
      <c r="J20" s="94">
        <v>9190781</v>
      </c>
      <c r="K20" s="94">
        <v>117876605</v>
      </c>
      <c r="L20" s="94">
        <v>375036968</v>
      </c>
      <c r="M20" s="94">
        <v>20521711</v>
      </c>
      <c r="N20" s="94">
        <v>14369565</v>
      </c>
      <c r="O20" s="94">
        <v>90364955</v>
      </c>
      <c r="P20" s="94">
        <v>16031541</v>
      </c>
      <c r="Q20" s="94">
        <v>20840492</v>
      </c>
      <c r="R20" s="94">
        <v>20840492</v>
      </c>
    </row>
    <row r="21" spans="1:20" hidden="1" x14ac:dyDescent="0.2">
      <c r="A21" s="94"/>
      <c r="B21" s="94"/>
      <c r="H21" s="98">
        <f t="shared" ref="H21:R21" si="3">H17-H20</f>
        <v>41630514</v>
      </c>
      <c r="I21" s="98">
        <f t="shared" si="3"/>
        <v>39650540</v>
      </c>
      <c r="J21" s="98">
        <f t="shared" si="3"/>
        <v>13013712</v>
      </c>
      <c r="K21" s="98">
        <f t="shared" si="3"/>
        <v>110812246</v>
      </c>
      <c r="L21" s="98">
        <f t="shared" si="3"/>
        <v>517119496</v>
      </c>
      <c r="M21" s="98">
        <f t="shared" si="3"/>
        <v>17812017</v>
      </c>
      <c r="N21" s="98">
        <f t="shared" si="3"/>
        <v>14182284</v>
      </c>
      <c r="O21" s="98">
        <f t="shared" si="3"/>
        <v>236350182</v>
      </c>
      <c r="P21" s="98">
        <f t="shared" si="3"/>
        <v>29697812</v>
      </c>
      <c r="Q21" s="98">
        <f>Q17-Q20</f>
        <v>20027285</v>
      </c>
      <c r="R21" s="98">
        <f t="shared" si="3"/>
        <v>5509113</v>
      </c>
    </row>
    <row r="22" spans="1:20" hidden="1" x14ac:dyDescent="0.2"/>
  </sheetData>
  <mergeCells count="4">
    <mergeCell ref="F2:R2"/>
    <mergeCell ref="A3:B3"/>
    <mergeCell ref="F3:G3"/>
    <mergeCell ref="H3:R3"/>
  </mergeCells>
  <printOptions horizontalCentered="1"/>
  <pageMargins left="0.39370078740157483" right="0.35433070866141736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workbookViewId="0">
      <selection activeCell="I11" sqref="I11"/>
    </sheetView>
  </sheetViews>
  <sheetFormatPr baseColWidth="10" defaultRowHeight="15" x14ac:dyDescent="0.25"/>
  <cols>
    <col min="1" max="1" width="31.5703125" customWidth="1"/>
    <col min="2" max="2" width="19.5703125" customWidth="1"/>
    <col min="3" max="3" width="20.85546875" customWidth="1"/>
    <col min="4" max="4" width="20.5703125" style="6" customWidth="1"/>
    <col min="5" max="5" width="30.140625" customWidth="1"/>
    <col min="6" max="6" width="20.5703125" style="23" customWidth="1"/>
    <col min="7" max="7" width="21.42578125" customWidth="1"/>
    <col min="8" max="8" width="19.28515625" hidden="1" customWidth="1"/>
    <col min="9" max="9" width="20.140625" customWidth="1"/>
    <col min="10" max="10" width="19.28515625" customWidth="1"/>
  </cols>
  <sheetData>
    <row r="1" spans="1:10" x14ac:dyDescent="0.25">
      <c r="A1" s="119"/>
      <c r="B1" s="119"/>
      <c r="C1" s="119"/>
      <c r="D1" s="119"/>
    </row>
    <row r="2" spans="1:10" x14ac:dyDescent="0.25">
      <c r="A2" s="119"/>
      <c r="B2" s="119"/>
      <c r="C2" s="119"/>
      <c r="D2" s="119"/>
    </row>
    <row r="5" spans="1:10" x14ac:dyDescent="0.25">
      <c r="J5" s="26">
        <v>68789853.829999998</v>
      </c>
    </row>
    <row r="6" spans="1:10" x14ac:dyDescent="0.25">
      <c r="A6" s="7" t="s">
        <v>18</v>
      </c>
      <c r="B6" s="21">
        <v>99608701</v>
      </c>
      <c r="F6" s="23">
        <f>F22-D22</f>
        <v>0</v>
      </c>
      <c r="G6" s="29">
        <f>D22-G22</f>
        <v>2.9999999850988388</v>
      </c>
      <c r="H6" t="s">
        <v>21</v>
      </c>
      <c r="J6" s="26">
        <v>65069955.82</v>
      </c>
    </row>
    <row r="7" spans="1:10" x14ac:dyDescent="0.25">
      <c r="B7" s="6"/>
      <c r="J7" s="26">
        <v>15518812.710000001</v>
      </c>
    </row>
    <row r="8" spans="1:10" s="3" customFormat="1" ht="21" customHeight="1" x14ac:dyDescent="0.25">
      <c r="A8" s="1" t="s">
        <v>0</v>
      </c>
      <c r="B8" s="2">
        <f>SUM(B11:B21)</f>
        <v>1501562</v>
      </c>
      <c r="C8" s="22">
        <f>SUM(B6/B8)</f>
        <v>66.336722026796096</v>
      </c>
      <c r="D8" s="6"/>
      <c r="F8" s="24"/>
      <c r="J8" s="27">
        <v>178376791.61000001</v>
      </c>
    </row>
    <row r="9" spans="1:10" x14ac:dyDescent="0.25">
      <c r="B9" s="9"/>
      <c r="J9" s="26">
        <v>579019280.73000002</v>
      </c>
    </row>
    <row r="10" spans="1:10" s="10" customFormat="1" x14ac:dyDescent="0.25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0" s="3" customFormat="1" ht="21" customHeight="1" x14ac:dyDescent="0.25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5732487.8339455845</v>
      </c>
      <c r="E11" s="4" t="s">
        <v>1</v>
      </c>
      <c r="F11" s="42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</row>
    <row r="12" spans="1:10" s="3" customFormat="1" ht="21" customHeight="1" x14ac:dyDescent="0.25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5422496.3319143672</v>
      </c>
      <c r="E12" s="4" t="s">
        <v>2</v>
      </c>
      <c r="F12" s="42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</row>
    <row r="13" spans="1:10" s="3" customFormat="1" ht="21" customHeight="1" x14ac:dyDescent="0.25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1293234.39591239</v>
      </c>
      <c r="E13" s="4" t="s">
        <v>3</v>
      </c>
      <c r="F13" s="42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</row>
    <row r="14" spans="1:10" s="3" customFormat="1" ht="21" customHeight="1" x14ac:dyDescent="0.25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14864732.671764471</v>
      </c>
      <c r="E14" s="4" t="s">
        <v>4</v>
      </c>
      <c r="F14" s="42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</row>
    <row r="15" spans="1:10" s="3" customFormat="1" ht="21" customHeight="1" x14ac:dyDescent="0.25">
      <c r="A15" s="4" t="s">
        <v>5</v>
      </c>
      <c r="B15" s="5">
        <v>727374</v>
      </c>
      <c r="C15" s="19">
        <f>SUM(B15/B8)</f>
        <v>0.48441156608917912</v>
      </c>
      <c r="D15" s="33">
        <f>SUM(C15*B6)</f>
        <v>48251606.847518779</v>
      </c>
      <c r="E15" s="4" t="s">
        <v>5</v>
      </c>
      <c r="F15" s="42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</row>
    <row r="16" spans="1:10" s="3" customFormat="1" ht="21" customHeight="1" x14ac:dyDescent="0.25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2487759.7494489071</v>
      </c>
      <c r="E16" s="4" t="s">
        <v>6</v>
      </c>
      <c r="F16" s="42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</row>
    <row r="17" spans="1:9" s="3" customFormat="1" ht="21" customHeight="1" x14ac:dyDescent="0.25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1807211.3181760062</v>
      </c>
      <c r="E17" s="4" t="s">
        <v>7</v>
      </c>
      <c r="F17" s="42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</row>
    <row r="18" spans="1:9" s="3" customFormat="1" ht="21" customHeight="1" x14ac:dyDescent="0.25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13906432.385365374</v>
      </c>
      <c r="E18" s="4" t="s">
        <v>8</v>
      </c>
      <c r="F18" s="42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</row>
    <row r="19" spans="1:9" s="3" customFormat="1" ht="21" customHeight="1" x14ac:dyDescent="0.25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2170139.5243846076</v>
      </c>
      <c r="E19" s="4" t="s">
        <v>9</v>
      </c>
      <c r="F19" s="42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</row>
    <row r="20" spans="1:9" s="3" customFormat="1" ht="21" customHeight="1" x14ac:dyDescent="0.25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2594495.5351900221</v>
      </c>
      <c r="E20" s="4" t="s">
        <v>10</v>
      </c>
      <c r="F20" s="42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</row>
    <row r="21" spans="1:9" x14ac:dyDescent="0.25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1078104.4063794902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</row>
    <row r="22" spans="1:9" s="7" customFormat="1" x14ac:dyDescent="0.25">
      <c r="B22" s="16">
        <f>SUM(B11:B21)</f>
        <v>1501562</v>
      </c>
      <c r="C22" s="20">
        <f>SUM(C11:C21)</f>
        <v>1</v>
      </c>
      <c r="D22" s="9">
        <f>SUM(D11:D21)</f>
        <v>99608700.999999985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</row>
    <row r="24" spans="1:9" ht="42" customHeight="1" x14ac:dyDescent="0.25">
      <c r="A24" s="120" t="s">
        <v>20</v>
      </c>
      <c r="B24" s="120"/>
      <c r="C24" s="120"/>
      <c r="D24" s="120"/>
    </row>
    <row r="27" spans="1:9" x14ac:dyDescent="0.25">
      <c r="E27" s="30" t="s">
        <v>22</v>
      </c>
      <c r="F27" s="23">
        <v>68789854</v>
      </c>
    </row>
    <row r="28" spans="1:9" x14ac:dyDescent="0.25">
      <c r="E28" s="30" t="s">
        <v>22</v>
      </c>
      <c r="F28" s="23">
        <v>65069956</v>
      </c>
    </row>
    <row r="29" spans="1:9" x14ac:dyDescent="0.25">
      <c r="E29" s="30" t="s">
        <v>22</v>
      </c>
      <c r="F29" s="23">
        <v>15518813</v>
      </c>
    </row>
    <row r="30" spans="1:9" x14ac:dyDescent="0.25">
      <c r="E30" s="31" t="s">
        <v>23</v>
      </c>
      <c r="F30" s="23">
        <v>178376791</v>
      </c>
    </row>
    <row r="31" spans="1:9" x14ac:dyDescent="0.25">
      <c r="E31" s="30" t="s">
        <v>22</v>
      </c>
      <c r="F31" s="23">
        <v>579019281</v>
      </c>
    </row>
    <row r="32" spans="1:9" x14ac:dyDescent="0.25">
      <c r="E32" s="30" t="s">
        <v>22</v>
      </c>
      <c r="F32" s="23">
        <v>29853117</v>
      </c>
    </row>
    <row r="33" spans="5:6" x14ac:dyDescent="0.25">
      <c r="E33" s="30" t="s">
        <v>22</v>
      </c>
      <c r="F33" s="23">
        <v>21686536</v>
      </c>
    </row>
    <row r="34" spans="5:6" x14ac:dyDescent="0.25">
      <c r="E34" s="31" t="s">
        <v>23</v>
      </c>
      <c r="F34" s="23">
        <v>166877188</v>
      </c>
    </row>
    <row r="35" spans="5:6" x14ac:dyDescent="0.25">
      <c r="E35" s="31" t="s">
        <v>23</v>
      </c>
      <c r="F35" s="23">
        <v>26041674</v>
      </c>
    </row>
    <row r="36" spans="5:6" x14ac:dyDescent="0.25">
      <c r="E36" s="31" t="s">
        <v>23</v>
      </c>
      <c r="F36" s="23">
        <v>31133946</v>
      </c>
    </row>
    <row r="37" spans="5:6" x14ac:dyDescent="0.25">
      <c r="E37" s="30" t="s">
        <v>22</v>
      </c>
      <c r="F37" s="23">
        <v>12937253</v>
      </c>
    </row>
    <row r="38" spans="5:6" x14ac:dyDescent="0.25">
      <c r="F38" s="9">
        <f>SUM(F27:F37)</f>
        <v>1195304409</v>
      </c>
    </row>
  </sheetData>
  <sortState ref="A7:D17">
    <sortCondition sortBy="fontColor" ref="D17" dxfId="0"/>
  </sortState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3" sqref="D3"/>
    </sheetView>
  </sheetViews>
  <sheetFormatPr baseColWidth="10" defaultRowHeight="15" x14ac:dyDescent="0.25"/>
  <sheetData>
    <row r="1" spans="1:3" ht="14.45" customHeight="1" x14ac:dyDescent="0.25">
      <c r="A1" s="125" t="s">
        <v>26</v>
      </c>
      <c r="B1" s="125" t="s">
        <v>27</v>
      </c>
      <c r="C1" s="45" t="s">
        <v>28</v>
      </c>
    </row>
    <row r="2" spans="1:3" x14ac:dyDescent="0.25">
      <c r="A2" s="126"/>
      <c r="B2" s="126"/>
      <c r="C2" s="46" t="s">
        <v>29</v>
      </c>
    </row>
    <row r="3" spans="1:3" x14ac:dyDescent="0.25">
      <c r="A3" s="47">
        <v>1</v>
      </c>
      <c r="B3" s="47" t="s">
        <v>30</v>
      </c>
      <c r="C3" s="48" t="s">
        <v>31</v>
      </c>
    </row>
    <row r="4" spans="1:3" ht="45" x14ac:dyDescent="0.25">
      <c r="A4" s="47">
        <v>2</v>
      </c>
      <c r="B4" s="47" t="s">
        <v>32</v>
      </c>
      <c r="C4" s="48" t="s">
        <v>33</v>
      </c>
    </row>
    <row r="5" spans="1:3" ht="30" x14ac:dyDescent="0.25">
      <c r="A5" s="47">
        <v>3</v>
      </c>
      <c r="B5" s="47" t="s">
        <v>34</v>
      </c>
      <c r="C5" s="48" t="s">
        <v>35</v>
      </c>
    </row>
    <row r="6" spans="1:3" ht="30" x14ac:dyDescent="0.25">
      <c r="A6" s="47">
        <v>4</v>
      </c>
      <c r="B6" s="47" t="s">
        <v>36</v>
      </c>
      <c r="C6" s="48" t="s">
        <v>37</v>
      </c>
    </row>
    <row r="7" spans="1:3" ht="30" x14ac:dyDescent="0.25">
      <c r="A7" s="47">
        <v>5</v>
      </c>
      <c r="B7" s="47" t="s">
        <v>38</v>
      </c>
      <c r="C7" s="48" t="s">
        <v>39</v>
      </c>
    </row>
    <row r="8" spans="1:3" ht="30" x14ac:dyDescent="0.25">
      <c r="A8" s="47">
        <v>6</v>
      </c>
      <c r="B8" s="47" t="s">
        <v>40</v>
      </c>
      <c r="C8" s="48" t="s">
        <v>41</v>
      </c>
    </row>
    <row r="9" spans="1:3" ht="30" x14ac:dyDescent="0.25">
      <c r="A9" s="47">
        <v>7</v>
      </c>
      <c r="B9" s="47" t="s">
        <v>42</v>
      </c>
      <c r="C9" s="48" t="s">
        <v>43</v>
      </c>
    </row>
    <row r="10" spans="1:3" x14ac:dyDescent="0.25">
      <c r="A10" s="47">
        <v>8</v>
      </c>
      <c r="B10" s="47" t="s">
        <v>44</v>
      </c>
      <c r="C10" s="48" t="s">
        <v>45</v>
      </c>
    </row>
    <row r="11" spans="1:3" x14ac:dyDescent="0.25">
      <c r="A11" s="47">
        <v>9</v>
      </c>
      <c r="B11" s="47" t="s">
        <v>46</v>
      </c>
      <c r="C11" s="48" t="s">
        <v>47</v>
      </c>
    </row>
    <row r="12" spans="1:3" x14ac:dyDescent="0.25">
      <c r="A12" s="47">
        <v>10</v>
      </c>
      <c r="B12" s="47" t="s">
        <v>48</v>
      </c>
      <c r="C12" s="48" t="s">
        <v>49</v>
      </c>
    </row>
    <row r="13" spans="1:3" ht="30" x14ac:dyDescent="0.25">
      <c r="A13" s="47">
        <v>11</v>
      </c>
      <c r="B13" s="47" t="s">
        <v>50</v>
      </c>
      <c r="C13" s="49" t="s">
        <v>51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16" sqref="D16"/>
    </sheetView>
  </sheetViews>
  <sheetFormatPr baseColWidth="10" defaultRowHeight="15" x14ac:dyDescent="0.25"/>
  <cols>
    <col min="1" max="1" width="29.140625" customWidth="1"/>
    <col min="2" max="3" width="15.140625" bestFit="1" customWidth="1"/>
    <col min="4" max="4" width="12.5703125" bestFit="1" customWidth="1"/>
  </cols>
  <sheetData>
    <row r="2" spans="1:4" x14ac:dyDescent="0.25">
      <c r="A2" s="119" t="s">
        <v>15</v>
      </c>
      <c r="B2" s="119"/>
      <c r="C2" s="119"/>
    </row>
    <row r="3" spans="1:4" x14ac:dyDescent="0.25">
      <c r="A3" s="119" t="s">
        <v>12</v>
      </c>
      <c r="B3" s="119"/>
      <c r="C3" s="119"/>
    </row>
    <row r="4" spans="1:4" x14ac:dyDescent="0.25">
      <c r="A4" s="119" t="s">
        <v>16</v>
      </c>
      <c r="B4" s="119"/>
      <c r="C4" s="119"/>
    </row>
    <row r="5" spans="1:4" s="10" customFormat="1" x14ac:dyDescent="0.25">
      <c r="A5" s="11" t="s">
        <v>13</v>
      </c>
      <c r="B5" s="15">
        <v>2014</v>
      </c>
      <c r="C5" s="15">
        <v>2015</v>
      </c>
      <c r="D5" s="15">
        <v>2016</v>
      </c>
    </row>
    <row r="6" spans="1:4" s="3" customFormat="1" ht="21" customHeight="1" x14ac:dyDescent="0.25">
      <c r="A6" s="4" t="s">
        <v>1</v>
      </c>
      <c r="B6" s="12">
        <v>43880714</v>
      </c>
      <c r="C6" s="12">
        <v>45114410.172683157</v>
      </c>
      <c r="D6" s="12">
        <v>48181121</v>
      </c>
    </row>
    <row r="7" spans="1:4" s="3" customFormat="1" ht="21" customHeight="1" x14ac:dyDescent="0.25">
      <c r="A7" s="4" t="s">
        <v>2</v>
      </c>
      <c r="B7" s="12">
        <v>41393027</v>
      </c>
      <c r="C7" s="12">
        <v>42556783.021509111</v>
      </c>
      <c r="D7" s="12">
        <v>45449636</v>
      </c>
    </row>
    <row r="8" spans="1:4" s="3" customFormat="1" ht="21" customHeight="1" x14ac:dyDescent="0.25">
      <c r="A8" s="4" t="s">
        <v>3</v>
      </c>
      <c r="B8" s="12">
        <v>8939451</v>
      </c>
      <c r="C8" s="12">
        <v>9190781.2664611209</v>
      </c>
      <c r="D8" s="12">
        <v>9815536</v>
      </c>
    </row>
    <row r="9" spans="1:4" s="3" customFormat="1" ht="21" customHeight="1" x14ac:dyDescent="0.25">
      <c r="A9" s="4" t="s">
        <v>4</v>
      </c>
      <c r="B9" s="12">
        <v>114653156</v>
      </c>
      <c r="C9" s="12">
        <v>117876605.35368873</v>
      </c>
      <c r="D9" s="12">
        <v>125889421</v>
      </c>
    </row>
    <row r="10" spans="1:4" s="3" customFormat="1" ht="21" customHeight="1" x14ac:dyDescent="0.25">
      <c r="A10" s="4" t="s">
        <v>5</v>
      </c>
      <c r="B10" s="12">
        <v>364781225</v>
      </c>
      <c r="C10" s="12">
        <v>375036968.13143849</v>
      </c>
      <c r="D10" s="12">
        <v>396400956</v>
      </c>
    </row>
    <row r="11" spans="1:4" s="3" customFormat="1" ht="21" customHeight="1" x14ac:dyDescent="0.25">
      <c r="A11" s="4" t="s">
        <v>6</v>
      </c>
      <c r="B11" s="12">
        <v>19960525</v>
      </c>
      <c r="C11" s="12">
        <v>20521710.512824595</v>
      </c>
      <c r="D11" s="12">
        <v>21916700</v>
      </c>
    </row>
    <row r="12" spans="1:4" s="3" customFormat="1" ht="21" customHeight="1" x14ac:dyDescent="0.25">
      <c r="A12" s="4" t="s">
        <v>7</v>
      </c>
      <c r="B12" s="12">
        <v>13976616</v>
      </c>
      <c r="C12" s="12">
        <v>14369565.007915793</v>
      </c>
      <c r="D12" s="12">
        <v>15346355</v>
      </c>
    </row>
    <row r="13" spans="1:4" s="3" customFormat="1" ht="21" customHeight="1" x14ac:dyDescent="0.25">
      <c r="A13" s="4" t="s">
        <v>8</v>
      </c>
      <c r="B13" s="12">
        <v>87893839</v>
      </c>
      <c r="C13" s="12">
        <v>90364954.857737526</v>
      </c>
      <c r="D13" s="12">
        <v>90792047</v>
      </c>
    </row>
    <row r="14" spans="1:4" s="3" customFormat="1" ht="21" customHeight="1" x14ac:dyDescent="0.25">
      <c r="A14" s="4" t="s">
        <v>9</v>
      </c>
      <c r="B14" s="12">
        <v>15593143</v>
      </c>
      <c r="C14" s="12">
        <v>16031540.513114279</v>
      </c>
      <c r="D14" s="12">
        <v>17121305</v>
      </c>
    </row>
    <row r="15" spans="1:4" s="3" customFormat="1" ht="21" customHeight="1" x14ac:dyDescent="0.25">
      <c r="A15" s="4" t="s">
        <v>10</v>
      </c>
      <c r="B15" s="13">
        <v>20270589</v>
      </c>
      <c r="C15" s="13">
        <v>20840492.162627172</v>
      </c>
      <c r="D15" s="12">
        <v>22257152</v>
      </c>
    </row>
    <row r="16" spans="1:4" s="7" customFormat="1" x14ac:dyDescent="0.25">
      <c r="A16" s="4" t="s">
        <v>17</v>
      </c>
      <c r="B16" s="13"/>
      <c r="C16" s="13"/>
      <c r="D16" s="12">
        <v>9845220</v>
      </c>
    </row>
    <row r="17" spans="1:4" x14ac:dyDescent="0.25">
      <c r="A17" s="8" t="s">
        <v>11</v>
      </c>
      <c r="B17" s="14">
        <f>SUM(B6:B15)</f>
        <v>731342285</v>
      </c>
      <c r="C17" s="14">
        <f>SUM(C6:C15)</f>
        <v>751903811.00000012</v>
      </c>
      <c r="D17" s="14">
        <f>SUM(D6:D16)</f>
        <v>803015449</v>
      </c>
    </row>
  </sheetData>
  <mergeCells count="3">
    <mergeCell ref="A4:C4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Calculo fortamun (2020)</vt:lpstr>
      <vt:lpstr>Calculo fortamun (2025)</vt:lpstr>
      <vt:lpstr>Distribución Fortamun 2025</vt:lpstr>
      <vt:lpstr>dist. rec. FORTAMUN x mun.</vt:lpstr>
      <vt:lpstr>Hoja2</vt:lpstr>
      <vt:lpstr>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J.Jesus Reyes Ramirez</dc:creator>
  <cp:lastModifiedBy>SEFIPLAN</cp:lastModifiedBy>
  <cp:lastPrinted>2023-01-04T22:06:06Z</cp:lastPrinted>
  <dcterms:created xsi:type="dcterms:W3CDTF">2014-01-20T20:09:56Z</dcterms:created>
  <dcterms:modified xsi:type="dcterms:W3CDTF">2025-02-06T13:56:54Z</dcterms:modified>
</cp:coreProperties>
</file>