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840"/>
  </bookViews>
  <sheets>
    <sheet name="FORMATO PROYECCIÓN 2026" sheetId="1" r:id="rId1"/>
    <sheet name="FORMATO CARGA CALEND" sheetId="11" r:id="rId2"/>
    <sheet name="TABULADOR" sheetId="10" r:id="rId3"/>
    <sheet name="CALENDARIO POR PARTIDA" sheetId="2" r:id="rId4"/>
  </sheets>
  <externalReferences>
    <externalReference r:id="rId5"/>
  </externalReferences>
  <definedNames>
    <definedName name="_xlnm._FilterDatabase" localSheetId="3" hidden="1">'CALENDARIO POR PARTIDA'!$B$3:$P$150</definedName>
    <definedName name="_xlnm._FilterDatabase" localSheetId="1" hidden="1">'FORMATO CARGA CALEND'!$A$1:$BW$90</definedName>
    <definedName name="_xlnm._FilterDatabase" localSheetId="0" hidden="1">'FORMATO PROYECCIÓN 2026'!$A$4:$JW$22</definedName>
    <definedName name="FSD" localSheetId="0">'[1]RAMOS Etiquetados'!#REF!</definedName>
    <definedName name="FSD">'[1]RAMOS Etiquetados'!#REF!</definedName>
    <definedName name="MIL" localSheetId="0">'[1]RAMOS Etiquetados'!#REF!</definedName>
    <definedName name="MIL">'[1]RAMOS Etiquetados'!#REF!</definedName>
    <definedName name="_xlnm.Print_Titles" localSheetId="0">'FORMATO PROYECCIÓN 2026'!$1:$4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X5" i="1" l="1"/>
  <c r="DX6" i="1"/>
  <c r="DX7" i="1"/>
  <c r="DX8" i="1"/>
  <c r="DX9" i="1"/>
  <c r="DX11" i="1"/>
  <c r="DX12" i="1"/>
  <c r="DX13" i="1"/>
  <c r="DX14" i="1"/>
  <c r="DX15" i="1"/>
  <c r="DX16" i="1"/>
  <c r="DX17" i="1"/>
  <c r="DX18" i="1"/>
  <c r="DX19" i="1"/>
  <c r="DX20" i="1"/>
  <c r="DX21" i="1"/>
  <c r="DX22" i="1"/>
  <c r="DX10" i="1"/>
  <c r="DW10" i="1"/>
  <c r="S2" i="11"/>
  <c r="T2" i="11"/>
  <c r="U2" i="11"/>
  <c r="V2" i="11"/>
  <c r="W2" i="11"/>
  <c r="X2" i="11"/>
  <c r="Y2" i="11"/>
  <c r="Z2" i="11"/>
  <c r="AA2" i="11"/>
  <c r="AB2" i="11"/>
  <c r="AC2" i="11"/>
  <c r="AD2" i="11"/>
  <c r="AE2" i="11"/>
  <c r="AF2" i="11"/>
  <c r="AG2" i="11"/>
  <c r="AH2" i="11"/>
  <c r="AI2" i="11"/>
  <c r="AJ2" i="11"/>
  <c r="AK2" i="11"/>
  <c r="AL2" i="11"/>
  <c r="AM2" i="11"/>
  <c r="AN2" i="11"/>
  <c r="AO2" i="11"/>
  <c r="AP2" i="11"/>
  <c r="AQ2" i="11"/>
  <c r="AR2" i="11"/>
  <c r="AS2" i="11"/>
  <c r="AT2" i="11"/>
  <c r="AU2" i="11"/>
  <c r="AV2" i="11"/>
  <c r="AW2" i="11"/>
  <c r="AX2" i="11"/>
  <c r="AY2" i="11"/>
  <c r="AZ2" i="11"/>
  <c r="BA2" i="11"/>
  <c r="BB2" i="11"/>
  <c r="BC2" i="11"/>
  <c r="BD2" i="11"/>
  <c r="BE2" i="11"/>
  <c r="BF2" i="11"/>
  <c r="BG2" i="11"/>
  <c r="BH2" i="11"/>
  <c r="BI2" i="11"/>
  <c r="BJ2" i="11"/>
  <c r="BK2" i="11"/>
  <c r="BL2" i="11"/>
  <c r="BM2" i="11"/>
  <c r="BN2" i="11"/>
  <c r="BO2" i="11"/>
  <c r="BQ2" i="11"/>
  <c r="BR2" i="11"/>
  <c r="S3" i="11"/>
  <c r="T3" i="11"/>
  <c r="U3" i="11"/>
  <c r="V3" i="11"/>
  <c r="W3" i="11"/>
  <c r="X3" i="11"/>
  <c r="Y3" i="11"/>
  <c r="Z3" i="11"/>
  <c r="AA3" i="11"/>
  <c r="AB3" i="11"/>
  <c r="AC3" i="11"/>
  <c r="AD3" i="11"/>
  <c r="AE3" i="11"/>
  <c r="AF3" i="11"/>
  <c r="AG3" i="11"/>
  <c r="AH3" i="11"/>
  <c r="AI3" i="11"/>
  <c r="AJ3" i="11"/>
  <c r="AK3" i="11"/>
  <c r="AL3" i="11"/>
  <c r="AM3" i="11"/>
  <c r="AN3" i="11"/>
  <c r="AO3" i="11"/>
  <c r="AP3" i="11"/>
  <c r="AQ3" i="11"/>
  <c r="AR3" i="11"/>
  <c r="AS3" i="11"/>
  <c r="AT3" i="11"/>
  <c r="AU3" i="11"/>
  <c r="AV3" i="11"/>
  <c r="AW3" i="11"/>
  <c r="AX3" i="11"/>
  <c r="AY3" i="11"/>
  <c r="AZ3" i="11"/>
  <c r="BA3" i="11"/>
  <c r="BB3" i="11"/>
  <c r="BC3" i="11"/>
  <c r="BD3" i="11"/>
  <c r="BE3" i="11"/>
  <c r="BF3" i="11"/>
  <c r="BG3" i="11"/>
  <c r="BH3" i="11"/>
  <c r="BI3" i="11"/>
  <c r="BJ3" i="11"/>
  <c r="BK3" i="11"/>
  <c r="BL3" i="11"/>
  <c r="BM3" i="11"/>
  <c r="BN3" i="11"/>
  <c r="BO3" i="11"/>
  <c r="BQ3" i="11"/>
  <c r="BR3" i="11"/>
  <c r="S4" i="11"/>
  <c r="T4" i="11"/>
  <c r="U4" i="11"/>
  <c r="V4" i="11"/>
  <c r="W4" i="11"/>
  <c r="X4" i="11"/>
  <c r="Y4" i="11"/>
  <c r="Z4" i="11"/>
  <c r="AA4" i="11"/>
  <c r="AB4" i="11"/>
  <c r="AC4" i="11"/>
  <c r="AD4" i="11"/>
  <c r="AE4" i="11"/>
  <c r="AF4" i="11"/>
  <c r="AG4" i="11"/>
  <c r="AH4" i="11"/>
  <c r="AI4" i="11"/>
  <c r="AJ4" i="11"/>
  <c r="AK4" i="11"/>
  <c r="AL4" i="11"/>
  <c r="AM4" i="11"/>
  <c r="AN4" i="11"/>
  <c r="AO4" i="11"/>
  <c r="AP4" i="11"/>
  <c r="AQ4" i="11"/>
  <c r="AR4" i="11"/>
  <c r="AS4" i="11"/>
  <c r="AT4" i="11"/>
  <c r="AU4" i="11"/>
  <c r="AV4" i="11"/>
  <c r="AW4" i="11"/>
  <c r="AX4" i="11"/>
  <c r="AY4" i="11"/>
  <c r="AZ4" i="11"/>
  <c r="BA4" i="11"/>
  <c r="BB4" i="11"/>
  <c r="BC4" i="11"/>
  <c r="BD4" i="11"/>
  <c r="BE4" i="11"/>
  <c r="BF4" i="11"/>
  <c r="BG4" i="11"/>
  <c r="BH4" i="11"/>
  <c r="BI4" i="11"/>
  <c r="BJ4" i="11"/>
  <c r="BK4" i="11"/>
  <c r="BL4" i="11"/>
  <c r="BM4" i="11"/>
  <c r="BN4" i="11"/>
  <c r="BO4" i="11"/>
  <c r="BQ4" i="11"/>
  <c r="BR4" i="11"/>
  <c r="S5" i="11"/>
  <c r="T5" i="11"/>
  <c r="U5" i="11"/>
  <c r="V5" i="11"/>
  <c r="W5" i="11"/>
  <c r="X5" i="11"/>
  <c r="Y5" i="11"/>
  <c r="Z5" i="11"/>
  <c r="AA5" i="11"/>
  <c r="AB5" i="11"/>
  <c r="AC5" i="11"/>
  <c r="AD5" i="11"/>
  <c r="AE5" i="11"/>
  <c r="AF5" i="11"/>
  <c r="AG5" i="11"/>
  <c r="AH5" i="11"/>
  <c r="AI5" i="11"/>
  <c r="AJ5" i="11"/>
  <c r="AK5" i="11"/>
  <c r="AL5" i="11"/>
  <c r="AM5" i="11"/>
  <c r="AN5" i="11"/>
  <c r="AO5" i="11"/>
  <c r="AP5" i="11"/>
  <c r="AQ5" i="11"/>
  <c r="AR5" i="11"/>
  <c r="AS5" i="11"/>
  <c r="AT5" i="11"/>
  <c r="AU5" i="11"/>
  <c r="AV5" i="11"/>
  <c r="AW5" i="11"/>
  <c r="AX5" i="11"/>
  <c r="AY5" i="11"/>
  <c r="AZ5" i="11"/>
  <c r="BA5" i="11"/>
  <c r="BB5" i="11"/>
  <c r="BC5" i="11"/>
  <c r="BD5" i="11"/>
  <c r="BE5" i="11"/>
  <c r="BF5" i="11"/>
  <c r="BG5" i="11"/>
  <c r="BH5" i="11"/>
  <c r="BI5" i="11"/>
  <c r="BJ5" i="11"/>
  <c r="BK5" i="11"/>
  <c r="BL5" i="11"/>
  <c r="BM5" i="11"/>
  <c r="BN5" i="11"/>
  <c r="BO5" i="11"/>
  <c r="BQ5" i="11"/>
  <c r="BR5" i="11"/>
  <c r="S6" i="11"/>
  <c r="T6" i="11"/>
  <c r="U6" i="11"/>
  <c r="V6" i="11"/>
  <c r="W6" i="11"/>
  <c r="X6" i="11"/>
  <c r="Y6" i="11"/>
  <c r="Z6" i="11"/>
  <c r="AA6" i="11"/>
  <c r="AB6" i="11"/>
  <c r="AC6" i="11"/>
  <c r="AD6" i="11"/>
  <c r="AE6" i="11"/>
  <c r="AF6" i="11"/>
  <c r="AG6" i="11"/>
  <c r="AH6" i="11"/>
  <c r="AI6" i="11"/>
  <c r="AJ6" i="11"/>
  <c r="AK6" i="11"/>
  <c r="AL6" i="11"/>
  <c r="AM6" i="11"/>
  <c r="AN6" i="11"/>
  <c r="AO6" i="11"/>
  <c r="AP6" i="11"/>
  <c r="AQ6" i="11"/>
  <c r="AR6" i="11"/>
  <c r="AS6" i="11"/>
  <c r="AT6" i="11"/>
  <c r="AU6" i="11"/>
  <c r="AV6" i="11"/>
  <c r="AW6" i="11"/>
  <c r="AX6" i="11"/>
  <c r="AY6" i="11"/>
  <c r="AZ6" i="11"/>
  <c r="BA6" i="11"/>
  <c r="BB6" i="11"/>
  <c r="BC6" i="11"/>
  <c r="BD6" i="11"/>
  <c r="BE6" i="11"/>
  <c r="BF6" i="11"/>
  <c r="BG6" i="11"/>
  <c r="BH6" i="11"/>
  <c r="BI6" i="11"/>
  <c r="BJ6" i="11"/>
  <c r="BK6" i="11"/>
  <c r="BL6" i="11"/>
  <c r="BM6" i="11"/>
  <c r="BN6" i="11"/>
  <c r="BO6" i="11"/>
  <c r="BQ6" i="11"/>
  <c r="BR6" i="11"/>
  <c r="S7" i="11"/>
  <c r="T7" i="11"/>
  <c r="U7" i="11"/>
  <c r="V7" i="11"/>
  <c r="W7" i="11"/>
  <c r="X7" i="11"/>
  <c r="Y7" i="11"/>
  <c r="Z7" i="11"/>
  <c r="AA7" i="11"/>
  <c r="AB7" i="11"/>
  <c r="AC7" i="11"/>
  <c r="AD7" i="11"/>
  <c r="AE7" i="11"/>
  <c r="AF7" i="11"/>
  <c r="AG7" i="11"/>
  <c r="AH7" i="11"/>
  <c r="AI7" i="11"/>
  <c r="AJ7" i="11"/>
  <c r="AK7" i="11"/>
  <c r="AL7" i="11"/>
  <c r="AM7" i="11"/>
  <c r="AN7" i="11"/>
  <c r="AO7" i="11"/>
  <c r="AP7" i="11"/>
  <c r="AQ7" i="11"/>
  <c r="AR7" i="11"/>
  <c r="AS7" i="11"/>
  <c r="AT7" i="11"/>
  <c r="AU7" i="11"/>
  <c r="AV7" i="11"/>
  <c r="AW7" i="11"/>
  <c r="AX7" i="11"/>
  <c r="AY7" i="11"/>
  <c r="AZ7" i="11"/>
  <c r="BA7" i="11"/>
  <c r="BB7" i="11"/>
  <c r="BC7" i="11"/>
  <c r="BD7" i="11"/>
  <c r="BE7" i="11"/>
  <c r="BF7" i="11"/>
  <c r="BG7" i="11"/>
  <c r="BH7" i="11"/>
  <c r="BI7" i="11"/>
  <c r="BJ7" i="11"/>
  <c r="BK7" i="11"/>
  <c r="BL7" i="11"/>
  <c r="BM7" i="11"/>
  <c r="BN7" i="11"/>
  <c r="BO7" i="11"/>
  <c r="BQ7" i="11"/>
  <c r="BR7" i="11"/>
  <c r="S8" i="11"/>
  <c r="T8" i="11"/>
  <c r="U8" i="11"/>
  <c r="V8" i="11"/>
  <c r="W8" i="11"/>
  <c r="X8" i="11"/>
  <c r="Y8" i="11"/>
  <c r="Z8" i="11"/>
  <c r="AA8" i="11"/>
  <c r="AB8" i="11"/>
  <c r="AC8" i="11"/>
  <c r="AD8" i="11"/>
  <c r="AE8" i="11"/>
  <c r="AF8" i="11"/>
  <c r="AG8" i="11"/>
  <c r="AH8" i="11"/>
  <c r="AI8" i="11"/>
  <c r="AJ8" i="11"/>
  <c r="AK8" i="11"/>
  <c r="AL8" i="11"/>
  <c r="AM8" i="11"/>
  <c r="AN8" i="11"/>
  <c r="AO8" i="11"/>
  <c r="AP8" i="11"/>
  <c r="AQ8" i="11"/>
  <c r="AR8" i="11"/>
  <c r="AS8" i="11"/>
  <c r="AT8" i="11"/>
  <c r="AU8" i="11"/>
  <c r="AV8" i="11"/>
  <c r="AW8" i="11"/>
  <c r="AX8" i="11"/>
  <c r="AY8" i="11"/>
  <c r="AZ8" i="11"/>
  <c r="BA8" i="11"/>
  <c r="BB8" i="11"/>
  <c r="BC8" i="11"/>
  <c r="BD8" i="11"/>
  <c r="BE8" i="11"/>
  <c r="BF8" i="11"/>
  <c r="BG8" i="11"/>
  <c r="BH8" i="11"/>
  <c r="BI8" i="11"/>
  <c r="BJ8" i="11"/>
  <c r="BK8" i="11"/>
  <c r="BL8" i="11"/>
  <c r="BM8" i="11"/>
  <c r="BN8" i="11"/>
  <c r="BO8" i="11"/>
  <c r="BQ8" i="11"/>
  <c r="BR8" i="11"/>
  <c r="S9" i="11"/>
  <c r="T9" i="11"/>
  <c r="U9" i="11"/>
  <c r="V9" i="11"/>
  <c r="W9" i="11"/>
  <c r="X9" i="11"/>
  <c r="Y9" i="11"/>
  <c r="Z9" i="11"/>
  <c r="AA9" i="11"/>
  <c r="AB9" i="11"/>
  <c r="AC9" i="11"/>
  <c r="AD9" i="11"/>
  <c r="AE9" i="11"/>
  <c r="AF9" i="11"/>
  <c r="AG9" i="11"/>
  <c r="AH9" i="11"/>
  <c r="AI9" i="11"/>
  <c r="AJ9" i="11"/>
  <c r="AK9" i="11"/>
  <c r="AL9" i="11"/>
  <c r="AM9" i="11"/>
  <c r="AN9" i="11"/>
  <c r="AO9" i="11"/>
  <c r="AP9" i="11"/>
  <c r="AQ9" i="11"/>
  <c r="AR9" i="11"/>
  <c r="AS9" i="11"/>
  <c r="AT9" i="11"/>
  <c r="AU9" i="11"/>
  <c r="AV9" i="11"/>
  <c r="AW9" i="11"/>
  <c r="AX9" i="11"/>
  <c r="AY9" i="11"/>
  <c r="AZ9" i="11"/>
  <c r="BA9" i="11"/>
  <c r="BB9" i="11"/>
  <c r="BC9" i="11"/>
  <c r="BD9" i="11"/>
  <c r="BE9" i="11"/>
  <c r="BF9" i="11"/>
  <c r="BG9" i="11"/>
  <c r="BH9" i="11"/>
  <c r="BI9" i="11"/>
  <c r="BJ9" i="11"/>
  <c r="BK9" i="11"/>
  <c r="BL9" i="11"/>
  <c r="BM9" i="11"/>
  <c r="BN9" i="11"/>
  <c r="BO9" i="11"/>
  <c r="BQ9" i="11"/>
  <c r="BR9" i="11"/>
  <c r="S10" i="11"/>
  <c r="T10" i="11"/>
  <c r="U10" i="11"/>
  <c r="V10" i="11"/>
  <c r="W10" i="11"/>
  <c r="X10" i="11"/>
  <c r="Y10" i="11"/>
  <c r="Z10" i="11"/>
  <c r="AA10" i="11"/>
  <c r="AB10" i="11"/>
  <c r="AC10" i="11"/>
  <c r="AD10" i="11"/>
  <c r="AE10" i="11"/>
  <c r="AF10" i="11"/>
  <c r="AG10" i="11"/>
  <c r="AH10" i="11"/>
  <c r="AI10" i="11"/>
  <c r="AJ10" i="11"/>
  <c r="AK10" i="11"/>
  <c r="AL10" i="11"/>
  <c r="AM10" i="11"/>
  <c r="AN10" i="11"/>
  <c r="AO10" i="11"/>
  <c r="AP10" i="11"/>
  <c r="AQ10" i="11"/>
  <c r="AR10" i="11"/>
  <c r="AS10" i="11"/>
  <c r="AT10" i="11"/>
  <c r="AU10" i="11"/>
  <c r="AV10" i="11"/>
  <c r="AW10" i="11"/>
  <c r="AX10" i="11"/>
  <c r="AY10" i="11"/>
  <c r="AZ10" i="11"/>
  <c r="BA10" i="11"/>
  <c r="BB10" i="11"/>
  <c r="BC10" i="11"/>
  <c r="BD10" i="11"/>
  <c r="BE10" i="11"/>
  <c r="BF10" i="11"/>
  <c r="BG10" i="11"/>
  <c r="BH10" i="11"/>
  <c r="BI10" i="11"/>
  <c r="BJ10" i="11"/>
  <c r="BK10" i="11"/>
  <c r="BL10" i="11"/>
  <c r="BM10" i="11"/>
  <c r="BN10" i="11"/>
  <c r="BO10" i="11"/>
  <c r="BQ10" i="11"/>
  <c r="BR10" i="11"/>
  <c r="S11" i="11"/>
  <c r="T11" i="11"/>
  <c r="U11" i="11"/>
  <c r="V11" i="11"/>
  <c r="W11" i="11"/>
  <c r="X11" i="11"/>
  <c r="Y11" i="11"/>
  <c r="Z11" i="11"/>
  <c r="AA11" i="11"/>
  <c r="AB11" i="11"/>
  <c r="AC11" i="11"/>
  <c r="AD11" i="11"/>
  <c r="AE11" i="11"/>
  <c r="AF11" i="11"/>
  <c r="AG11" i="11"/>
  <c r="AH11" i="11"/>
  <c r="AI11" i="11"/>
  <c r="AJ11" i="11"/>
  <c r="AK11" i="11"/>
  <c r="AL11" i="11"/>
  <c r="AM11" i="11"/>
  <c r="AN11" i="11"/>
  <c r="AO11" i="11"/>
  <c r="AP11" i="11"/>
  <c r="AQ11" i="11"/>
  <c r="AR11" i="11"/>
  <c r="AS11" i="11"/>
  <c r="AT11" i="11"/>
  <c r="AU11" i="11"/>
  <c r="AV11" i="11"/>
  <c r="AW11" i="11"/>
  <c r="AX11" i="11"/>
  <c r="AY11" i="11"/>
  <c r="AZ11" i="11"/>
  <c r="BA11" i="11"/>
  <c r="BB11" i="11"/>
  <c r="BC11" i="11"/>
  <c r="BD11" i="11"/>
  <c r="BE11" i="11"/>
  <c r="BF11" i="11"/>
  <c r="BG11" i="11"/>
  <c r="BH11" i="11"/>
  <c r="BI11" i="11"/>
  <c r="BJ11" i="11"/>
  <c r="BK11" i="11"/>
  <c r="BL11" i="11"/>
  <c r="BM11" i="11"/>
  <c r="BN11" i="11"/>
  <c r="BO11" i="11"/>
  <c r="BQ11" i="11"/>
  <c r="BR11" i="11"/>
  <c r="S12" i="11"/>
  <c r="T12" i="11"/>
  <c r="U12" i="11"/>
  <c r="V12" i="11"/>
  <c r="W12" i="11"/>
  <c r="X12" i="11"/>
  <c r="Y12" i="11"/>
  <c r="Z12" i="11"/>
  <c r="AA12" i="11"/>
  <c r="AB12" i="11"/>
  <c r="AC12" i="11"/>
  <c r="AD12" i="11"/>
  <c r="AE12" i="11"/>
  <c r="AF12" i="11"/>
  <c r="AG12" i="11"/>
  <c r="AH12" i="11"/>
  <c r="AI12" i="11"/>
  <c r="AJ12" i="11"/>
  <c r="AK12" i="11"/>
  <c r="AL12" i="11"/>
  <c r="AM12" i="11"/>
  <c r="AN12" i="11"/>
  <c r="AO12" i="11"/>
  <c r="AP12" i="11"/>
  <c r="AQ12" i="11"/>
  <c r="AR12" i="11"/>
  <c r="AS12" i="11"/>
  <c r="AT12" i="11"/>
  <c r="AU12" i="11"/>
  <c r="AV12" i="11"/>
  <c r="AW12" i="11"/>
  <c r="AX12" i="11"/>
  <c r="AY12" i="11"/>
  <c r="AZ12" i="11"/>
  <c r="BA12" i="11"/>
  <c r="BB12" i="11"/>
  <c r="BC12" i="11"/>
  <c r="BD12" i="11"/>
  <c r="BE12" i="11"/>
  <c r="BF12" i="11"/>
  <c r="BG12" i="11"/>
  <c r="BH12" i="11"/>
  <c r="BI12" i="11"/>
  <c r="BJ12" i="11"/>
  <c r="BK12" i="11"/>
  <c r="BL12" i="11"/>
  <c r="BM12" i="11"/>
  <c r="BN12" i="11"/>
  <c r="BO12" i="11"/>
  <c r="BQ12" i="11"/>
  <c r="BR12" i="11"/>
  <c r="S13" i="11"/>
  <c r="T13" i="11"/>
  <c r="U13" i="11"/>
  <c r="V13" i="11"/>
  <c r="W13" i="11"/>
  <c r="X13" i="11"/>
  <c r="Y13" i="11"/>
  <c r="Z13" i="11"/>
  <c r="AA13" i="11"/>
  <c r="AB13" i="11"/>
  <c r="AC13" i="11"/>
  <c r="AD13" i="11"/>
  <c r="AE13" i="11"/>
  <c r="AF13" i="11"/>
  <c r="AG13" i="11"/>
  <c r="AH13" i="11"/>
  <c r="AI13" i="11"/>
  <c r="AJ13" i="11"/>
  <c r="AK13" i="11"/>
  <c r="AL13" i="11"/>
  <c r="AM13" i="11"/>
  <c r="AN13" i="11"/>
  <c r="AO13" i="11"/>
  <c r="AP13" i="11"/>
  <c r="AQ13" i="11"/>
  <c r="AR13" i="11"/>
  <c r="AS13" i="11"/>
  <c r="AT13" i="11"/>
  <c r="AU13" i="11"/>
  <c r="AV13" i="11"/>
  <c r="AW13" i="11"/>
  <c r="AX13" i="11"/>
  <c r="AY13" i="11"/>
  <c r="AZ13" i="11"/>
  <c r="BA13" i="11"/>
  <c r="BB13" i="11"/>
  <c r="BC13" i="11"/>
  <c r="BD13" i="11"/>
  <c r="BE13" i="11"/>
  <c r="BF13" i="11"/>
  <c r="BG13" i="11"/>
  <c r="BH13" i="11"/>
  <c r="BI13" i="11"/>
  <c r="BJ13" i="11"/>
  <c r="BK13" i="11"/>
  <c r="BL13" i="11"/>
  <c r="BM13" i="11"/>
  <c r="BN13" i="11"/>
  <c r="BO13" i="11"/>
  <c r="BQ13" i="11"/>
  <c r="BR13" i="11"/>
  <c r="S14" i="11"/>
  <c r="T14" i="11"/>
  <c r="U14" i="11"/>
  <c r="V14" i="11"/>
  <c r="W14" i="11"/>
  <c r="X14" i="11"/>
  <c r="Y14" i="11"/>
  <c r="Z14" i="11"/>
  <c r="AA14" i="11"/>
  <c r="AB14" i="11"/>
  <c r="AC14" i="11"/>
  <c r="AD14" i="11"/>
  <c r="AE14" i="11"/>
  <c r="AF14" i="11"/>
  <c r="AG14" i="11"/>
  <c r="AH14" i="11"/>
  <c r="AI14" i="11"/>
  <c r="AJ14" i="11"/>
  <c r="AK14" i="11"/>
  <c r="AL14" i="11"/>
  <c r="AM14" i="11"/>
  <c r="AN14" i="11"/>
  <c r="AO14" i="11"/>
  <c r="AP14" i="11"/>
  <c r="AQ14" i="11"/>
  <c r="AR14" i="11"/>
  <c r="AS14" i="11"/>
  <c r="AT14" i="11"/>
  <c r="AU14" i="11"/>
  <c r="AV14" i="11"/>
  <c r="AW14" i="11"/>
  <c r="AX14" i="11"/>
  <c r="AY14" i="11"/>
  <c r="AZ14" i="11"/>
  <c r="BA14" i="11"/>
  <c r="BB14" i="11"/>
  <c r="BC14" i="11"/>
  <c r="BD14" i="11"/>
  <c r="BE14" i="11"/>
  <c r="BF14" i="11"/>
  <c r="BG14" i="11"/>
  <c r="BH14" i="11"/>
  <c r="BI14" i="11"/>
  <c r="BJ14" i="11"/>
  <c r="BK14" i="11"/>
  <c r="BL14" i="11"/>
  <c r="BM14" i="11"/>
  <c r="BN14" i="11"/>
  <c r="BO14" i="11"/>
  <c r="BQ14" i="11"/>
  <c r="BR14" i="11"/>
  <c r="S15" i="11"/>
  <c r="T15" i="11"/>
  <c r="U15" i="11"/>
  <c r="V15" i="11"/>
  <c r="W15" i="11"/>
  <c r="X15" i="11"/>
  <c r="Y15" i="11"/>
  <c r="Z15" i="11"/>
  <c r="AA15" i="11"/>
  <c r="AB15" i="11"/>
  <c r="AC15" i="11"/>
  <c r="AD15" i="11"/>
  <c r="AE15" i="11"/>
  <c r="AF15" i="11"/>
  <c r="AG15" i="11"/>
  <c r="AH15" i="11"/>
  <c r="AI15" i="11"/>
  <c r="AJ15" i="11"/>
  <c r="AK15" i="11"/>
  <c r="AL15" i="11"/>
  <c r="AM15" i="11"/>
  <c r="AN15" i="11"/>
  <c r="AO15" i="11"/>
  <c r="AP15" i="11"/>
  <c r="AQ15" i="11"/>
  <c r="AR15" i="11"/>
  <c r="AS15" i="11"/>
  <c r="AT15" i="11"/>
  <c r="AU15" i="11"/>
  <c r="AV15" i="11"/>
  <c r="AW15" i="11"/>
  <c r="AX15" i="11"/>
  <c r="AY15" i="11"/>
  <c r="AZ15" i="11"/>
  <c r="BA15" i="11"/>
  <c r="BB15" i="11"/>
  <c r="BC15" i="11"/>
  <c r="BD15" i="11"/>
  <c r="BE15" i="11"/>
  <c r="BF15" i="11"/>
  <c r="BG15" i="11"/>
  <c r="BH15" i="11"/>
  <c r="BI15" i="11"/>
  <c r="BJ15" i="11"/>
  <c r="BK15" i="11"/>
  <c r="BL15" i="11"/>
  <c r="BM15" i="11"/>
  <c r="BN15" i="11"/>
  <c r="BO15" i="11"/>
  <c r="BQ15" i="11"/>
  <c r="BR15" i="11"/>
  <c r="S16" i="11"/>
  <c r="T16" i="11"/>
  <c r="U16" i="11"/>
  <c r="V16" i="11"/>
  <c r="W16" i="11"/>
  <c r="X16" i="11"/>
  <c r="Y16" i="11"/>
  <c r="Z16" i="11"/>
  <c r="AA16" i="11"/>
  <c r="AB16" i="11"/>
  <c r="AC16" i="11"/>
  <c r="AD16" i="11"/>
  <c r="AE16" i="11"/>
  <c r="AF16" i="11"/>
  <c r="AG16" i="11"/>
  <c r="AH16" i="11"/>
  <c r="AI16" i="11"/>
  <c r="AJ16" i="11"/>
  <c r="AK16" i="11"/>
  <c r="AL16" i="11"/>
  <c r="AM16" i="11"/>
  <c r="AN16" i="11"/>
  <c r="AO16" i="11"/>
  <c r="AP16" i="11"/>
  <c r="AQ16" i="11"/>
  <c r="AR16" i="11"/>
  <c r="AS16" i="11"/>
  <c r="AT16" i="11"/>
  <c r="AU16" i="11"/>
  <c r="AV16" i="11"/>
  <c r="AW16" i="11"/>
  <c r="AX16" i="11"/>
  <c r="AY16" i="11"/>
  <c r="AZ16" i="11"/>
  <c r="BA16" i="11"/>
  <c r="BB16" i="11"/>
  <c r="BC16" i="11"/>
  <c r="BD16" i="11"/>
  <c r="BE16" i="11"/>
  <c r="BF16" i="11"/>
  <c r="BG16" i="11"/>
  <c r="BH16" i="11"/>
  <c r="BI16" i="11"/>
  <c r="BJ16" i="11"/>
  <c r="BK16" i="11"/>
  <c r="BL16" i="11"/>
  <c r="BM16" i="11"/>
  <c r="BN16" i="11"/>
  <c r="BO16" i="11"/>
  <c r="BQ16" i="11"/>
  <c r="BR16" i="11"/>
  <c r="S17" i="11"/>
  <c r="T17" i="11"/>
  <c r="U17" i="11"/>
  <c r="V17" i="11"/>
  <c r="W17" i="11"/>
  <c r="X17" i="11"/>
  <c r="Y17" i="11"/>
  <c r="Z17" i="11"/>
  <c r="AA17" i="11"/>
  <c r="AB17" i="11"/>
  <c r="AC17" i="11"/>
  <c r="AD17" i="11"/>
  <c r="AE17" i="11"/>
  <c r="AF17" i="11"/>
  <c r="AG17" i="11"/>
  <c r="AH17" i="11"/>
  <c r="AI17" i="11"/>
  <c r="AJ17" i="11"/>
  <c r="AK17" i="11"/>
  <c r="AL17" i="11"/>
  <c r="AM17" i="11"/>
  <c r="AN17" i="11"/>
  <c r="AO17" i="11"/>
  <c r="AP17" i="11"/>
  <c r="AQ17" i="11"/>
  <c r="AR17" i="11"/>
  <c r="AS17" i="11"/>
  <c r="AT17" i="11"/>
  <c r="AU17" i="11"/>
  <c r="AV17" i="11"/>
  <c r="AW17" i="11"/>
  <c r="AX17" i="11"/>
  <c r="AY17" i="11"/>
  <c r="AZ17" i="11"/>
  <c r="BA17" i="11"/>
  <c r="BB17" i="11"/>
  <c r="BC17" i="11"/>
  <c r="BD17" i="11"/>
  <c r="BE17" i="11"/>
  <c r="BF17" i="11"/>
  <c r="BG17" i="11"/>
  <c r="BH17" i="11"/>
  <c r="BI17" i="11"/>
  <c r="BJ17" i="11"/>
  <c r="BK17" i="11"/>
  <c r="BL17" i="11"/>
  <c r="BM17" i="11"/>
  <c r="BN17" i="11"/>
  <c r="BO17" i="11"/>
  <c r="BQ17" i="11"/>
  <c r="BR17" i="11"/>
  <c r="S18" i="11"/>
  <c r="T18" i="11"/>
  <c r="U18" i="11"/>
  <c r="V18" i="11"/>
  <c r="W18" i="11"/>
  <c r="X18" i="11"/>
  <c r="Y18" i="11"/>
  <c r="Z18" i="11"/>
  <c r="AA18" i="11"/>
  <c r="AB18" i="11"/>
  <c r="AC18" i="11"/>
  <c r="AD18" i="11"/>
  <c r="AE18" i="11"/>
  <c r="AF18" i="11"/>
  <c r="AG18" i="11"/>
  <c r="AH18" i="11"/>
  <c r="AI18" i="11"/>
  <c r="AJ18" i="11"/>
  <c r="AK18" i="11"/>
  <c r="AL18" i="11"/>
  <c r="AM18" i="11"/>
  <c r="AN18" i="11"/>
  <c r="AO18" i="11"/>
  <c r="AP18" i="11"/>
  <c r="AQ18" i="11"/>
  <c r="AR18" i="11"/>
  <c r="AS18" i="11"/>
  <c r="AT18" i="11"/>
  <c r="AU18" i="11"/>
  <c r="AV18" i="11"/>
  <c r="AW18" i="11"/>
  <c r="AX18" i="11"/>
  <c r="AY18" i="11"/>
  <c r="AZ18" i="11"/>
  <c r="BA18" i="11"/>
  <c r="BB18" i="11"/>
  <c r="BC18" i="11"/>
  <c r="BD18" i="11"/>
  <c r="BE18" i="11"/>
  <c r="BF18" i="11"/>
  <c r="BG18" i="11"/>
  <c r="BH18" i="11"/>
  <c r="BI18" i="11"/>
  <c r="BJ18" i="11"/>
  <c r="BK18" i="11"/>
  <c r="BL18" i="11"/>
  <c r="BM18" i="11"/>
  <c r="BN18" i="11"/>
  <c r="BO18" i="11"/>
  <c r="BQ18" i="11"/>
  <c r="BR18" i="11"/>
  <c r="S19" i="11"/>
  <c r="T19" i="11"/>
  <c r="U19" i="11"/>
  <c r="V19" i="11"/>
  <c r="W19" i="11"/>
  <c r="X19" i="11"/>
  <c r="Y19" i="11"/>
  <c r="Z19" i="11"/>
  <c r="AA19" i="11"/>
  <c r="AB19" i="11"/>
  <c r="AC19" i="11"/>
  <c r="AD19" i="11"/>
  <c r="AE19" i="11"/>
  <c r="AF19" i="11"/>
  <c r="AG19" i="11"/>
  <c r="AH19" i="11"/>
  <c r="AI19" i="11"/>
  <c r="AJ19" i="11"/>
  <c r="AK19" i="11"/>
  <c r="AL19" i="11"/>
  <c r="AM19" i="11"/>
  <c r="AN19" i="11"/>
  <c r="AO19" i="11"/>
  <c r="AP19" i="11"/>
  <c r="AQ19" i="11"/>
  <c r="AR19" i="11"/>
  <c r="AS19" i="11"/>
  <c r="AT19" i="11"/>
  <c r="AU19" i="11"/>
  <c r="AV19" i="11"/>
  <c r="AW19" i="11"/>
  <c r="AX19" i="11"/>
  <c r="AY19" i="11"/>
  <c r="AZ19" i="11"/>
  <c r="BA19" i="11"/>
  <c r="BB19" i="11"/>
  <c r="BC19" i="11"/>
  <c r="BD19" i="11"/>
  <c r="BE19" i="11"/>
  <c r="BF19" i="11"/>
  <c r="BG19" i="11"/>
  <c r="BH19" i="11"/>
  <c r="BI19" i="11"/>
  <c r="BJ19" i="11"/>
  <c r="BK19" i="11"/>
  <c r="BL19" i="11"/>
  <c r="BM19" i="11"/>
  <c r="BN19" i="11"/>
  <c r="BO19" i="11"/>
  <c r="BQ19" i="11"/>
  <c r="BR19" i="11"/>
  <c r="BU3" i="11"/>
  <c r="BV3" i="11"/>
  <c r="BU4" i="11"/>
  <c r="BV4" i="11"/>
  <c r="BU5" i="11"/>
  <c r="BV5" i="11"/>
  <c r="BU6" i="11"/>
  <c r="BV6" i="11"/>
  <c r="BU7" i="11"/>
  <c r="BV7" i="11"/>
  <c r="BU8" i="11"/>
  <c r="BV8" i="11"/>
  <c r="BU9" i="11"/>
  <c r="BV9" i="11"/>
  <c r="BU10" i="11"/>
  <c r="BV10" i="11"/>
  <c r="BU11" i="11"/>
  <c r="BV11" i="11"/>
  <c r="BU12" i="11"/>
  <c r="BV12" i="11"/>
  <c r="BU13" i="11"/>
  <c r="BV13" i="11"/>
  <c r="BU14" i="11"/>
  <c r="BV14" i="11"/>
  <c r="BU15" i="11"/>
  <c r="BV15" i="11"/>
  <c r="BU16" i="11"/>
  <c r="BV16" i="11"/>
  <c r="BU17" i="11"/>
  <c r="BV17" i="11"/>
  <c r="BU18" i="11"/>
  <c r="BV18" i="11"/>
  <c r="BU19" i="11"/>
  <c r="BV19" i="11"/>
  <c r="BV2" i="11"/>
  <c r="BU2" i="11"/>
  <c r="R3" i="11"/>
  <c r="R4" i="11"/>
  <c r="R5" i="11"/>
  <c r="R6" i="11"/>
  <c r="R7" i="11"/>
  <c r="R8" i="11"/>
  <c r="R9" i="11"/>
  <c r="R10" i="11"/>
  <c r="R11" i="11"/>
  <c r="R12" i="11"/>
  <c r="R13" i="11"/>
  <c r="R14" i="11"/>
  <c r="R15" i="11"/>
  <c r="R16" i="11"/>
  <c r="R17" i="11"/>
  <c r="R18" i="11"/>
  <c r="R19" i="11"/>
  <c r="Q3" i="11"/>
  <c r="Q4" i="11"/>
  <c r="Q5" i="11"/>
  <c r="Q6" i="11"/>
  <c r="Q7" i="11"/>
  <c r="Q8" i="11"/>
  <c r="Q9" i="11"/>
  <c r="Q10" i="11"/>
  <c r="Q11" i="11"/>
  <c r="Q12" i="11"/>
  <c r="Q13" i="11"/>
  <c r="Q14" i="11"/>
  <c r="Q15" i="11"/>
  <c r="Q16" i="11"/>
  <c r="Q17" i="11"/>
  <c r="Q18" i="11"/>
  <c r="Q19" i="11"/>
  <c r="EU6" i="1"/>
  <c r="BU5" i="1"/>
  <c r="EU7" i="1"/>
  <c r="EU8" i="1"/>
  <c r="EU9" i="1"/>
  <c r="EU10" i="1"/>
  <c r="EU11" i="1"/>
  <c r="EU12" i="1"/>
  <c r="EU13" i="1"/>
  <c r="EU14" i="1"/>
  <c r="EU15" i="1"/>
  <c r="EU16" i="1"/>
  <c r="EU17" i="1"/>
  <c r="EU18" i="1"/>
  <c r="EU19" i="1"/>
  <c r="EU20" i="1"/>
  <c r="EU21" i="1"/>
  <c r="EU22" i="1"/>
  <c r="EU5" i="1"/>
  <c r="DI5" i="1"/>
  <c r="GD5" i="1"/>
  <c r="AI5" i="1"/>
  <c r="AJ18" i="1"/>
  <c r="CT5" i="1"/>
  <c r="CS5" i="1"/>
  <c r="CB6" i="1"/>
  <c r="CB7" i="1"/>
  <c r="CB8" i="1"/>
  <c r="CB9" i="1"/>
  <c r="CB10" i="1"/>
  <c r="CB11" i="1"/>
  <c r="CB12" i="1"/>
  <c r="CB13" i="1"/>
  <c r="CB14" i="1"/>
  <c r="CB15" i="1"/>
  <c r="CB16" i="1"/>
  <c r="CB17" i="1"/>
  <c r="CB18" i="1"/>
  <c r="CB19" i="1"/>
  <c r="CB20" i="1"/>
  <c r="CB21" i="1"/>
  <c r="CB22" i="1"/>
  <c r="CB5" i="1"/>
  <c r="CA6" i="1"/>
  <c r="CA7" i="1"/>
  <c r="CA8" i="1"/>
  <c r="CA9" i="1"/>
  <c r="CA10" i="1"/>
  <c r="CA11" i="1"/>
  <c r="CA12" i="1"/>
  <c r="CA13" i="1"/>
  <c r="CA14" i="1"/>
  <c r="CA15" i="1"/>
  <c r="CA16" i="1"/>
  <c r="CA17" i="1"/>
  <c r="CA18" i="1"/>
  <c r="CA19" i="1"/>
  <c r="CA20" i="1"/>
  <c r="CA21" i="1"/>
  <c r="CA22" i="1"/>
  <c r="CA5" i="1"/>
  <c r="BY5" i="1"/>
  <c r="BZ5" i="1"/>
  <c r="D102" i="2"/>
  <c r="G4" i="2"/>
  <c r="I4" i="2"/>
  <c r="I150" i="2" s="1"/>
  <c r="L4" i="2"/>
  <c r="L150" i="2" s="1"/>
  <c r="N4" i="2"/>
  <c r="N150" i="2" s="1"/>
  <c r="E4" i="2"/>
  <c r="E150" i="2" s="1"/>
  <c r="F4" i="2"/>
  <c r="F150" i="2" s="1"/>
  <c r="H4" i="2"/>
  <c r="H150" i="2" s="1"/>
  <c r="J4" i="2"/>
  <c r="J150" i="2" s="1"/>
  <c r="K4" i="2"/>
  <c r="K150" i="2" s="1"/>
  <c r="M4" i="2"/>
  <c r="M150" i="2" s="1"/>
  <c r="O4" i="2"/>
  <c r="O150" i="2" s="1"/>
  <c r="P4" i="2"/>
  <c r="P150" i="2" s="1"/>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G150" i="2"/>
  <c r="AB5" i="1"/>
  <c r="AC5" i="1"/>
  <c r="D54" i="2" l="1"/>
  <c r="D5" i="2"/>
  <c r="D4" i="2" s="1"/>
  <c r="D150" i="2" s="1"/>
  <c r="AU5" i="1"/>
  <c r="AU6" i="1"/>
  <c r="AU7" i="1"/>
  <c r="AU8" i="1"/>
  <c r="AU9" i="1"/>
  <c r="AU10" i="1"/>
  <c r="AU11" i="1"/>
  <c r="AU12" i="1"/>
  <c r="AU13" i="1"/>
  <c r="AU14" i="1"/>
  <c r="AU15" i="1"/>
  <c r="AU16" i="1"/>
  <c r="AU17" i="1"/>
  <c r="AU18" i="1"/>
  <c r="AU19" i="1"/>
  <c r="AU20" i="1"/>
  <c r="AU21" i="1"/>
  <c r="AU22" i="1"/>
  <c r="AJ6" i="1"/>
  <c r="AJ19" i="1"/>
  <c r="AJ20" i="1"/>
  <c r="AJ21" i="1"/>
  <c r="AJ22" i="1"/>
  <c r="AJ5" i="1"/>
  <c r="DK5" i="1" s="1"/>
  <c r="AI6" i="1"/>
  <c r="AI18" i="1"/>
  <c r="AI19" i="1"/>
  <c r="AI20" i="1"/>
  <c r="AI21" i="1"/>
  <c r="AI22" i="1"/>
  <c r="DK6" i="1" l="1"/>
  <c r="CI8" i="1"/>
  <c r="CI9" i="1"/>
  <c r="CI11" i="1"/>
  <c r="CI12" i="1"/>
  <c r="CI13" i="1"/>
  <c r="CI16" i="1"/>
  <c r="CI20" i="1"/>
  <c r="CI21" i="1"/>
  <c r="CI5" i="1"/>
  <c r="CI6" i="1"/>
  <c r="CI7" i="1"/>
  <c r="CI10" i="1"/>
  <c r="CI14" i="1"/>
  <c r="CI15" i="1"/>
  <c r="CI17" i="1"/>
  <c r="CI18" i="1"/>
  <c r="CI19" i="1"/>
  <c r="CI22" i="1"/>
  <c r="CC18" i="1"/>
  <c r="CC19" i="1"/>
  <c r="CC20" i="1"/>
  <c r="CC21" i="1"/>
  <c r="CC22" i="1"/>
  <c r="CE18" i="1"/>
  <c r="CE19" i="1"/>
  <c r="CE20" i="1"/>
  <c r="CE21" i="1"/>
  <c r="CE22" i="1"/>
  <c r="CD18" i="1" l="1"/>
  <c r="CD19" i="1"/>
  <c r="CD20" i="1"/>
  <c r="CD21" i="1"/>
  <c r="CD22" i="1"/>
  <c r="CH18" i="1"/>
  <c r="CH19" i="1"/>
  <c r="CH20" i="1"/>
  <c r="CH21" i="1"/>
  <c r="CH22" i="1"/>
  <c r="CM18" i="1"/>
  <c r="CM19" i="1"/>
  <c r="CM20" i="1"/>
  <c r="CM21" i="1"/>
  <c r="CM22" i="1"/>
  <c r="GD6" i="1" l="1"/>
  <c r="GD7" i="1"/>
  <c r="IL7" i="1" s="1"/>
  <c r="GD8" i="1"/>
  <c r="IL8" i="1" s="1"/>
  <c r="GD9" i="1"/>
  <c r="IL9" i="1" s="1"/>
  <c r="GD10" i="1"/>
  <c r="IL10" i="1" s="1"/>
  <c r="GD11" i="1"/>
  <c r="IL11" i="1" s="1"/>
  <c r="GD12" i="1"/>
  <c r="IL12" i="1" s="1"/>
  <c r="GD13" i="1"/>
  <c r="IL13" i="1" s="1"/>
  <c r="GD14" i="1"/>
  <c r="IL14" i="1" s="1"/>
  <c r="GD15" i="1"/>
  <c r="IL15" i="1" s="1"/>
  <c r="GD16" i="1"/>
  <c r="IL16" i="1" s="1"/>
  <c r="GD17" i="1"/>
  <c r="IL17" i="1" s="1"/>
  <c r="GD18" i="1"/>
  <c r="IL18" i="1" s="1"/>
  <c r="GD19" i="1"/>
  <c r="IL19" i="1" s="1"/>
  <c r="GD20" i="1"/>
  <c r="IL20" i="1" s="1"/>
  <c r="GD21" i="1"/>
  <c r="IL21" i="1" s="1"/>
  <c r="GD22" i="1"/>
  <c r="IL22" i="1" s="1"/>
  <c r="IL5" i="1"/>
  <c r="DA4" i="1"/>
  <c r="HV6" i="1"/>
  <c r="IN6" i="1"/>
  <c r="IP6" i="1"/>
  <c r="JH6" i="1"/>
  <c r="HV7" i="1"/>
  <c r="IN7" i="1"/>
  <c r="IP7" i="1"/>
  <c r="JH7" i="1"/>
  <c r="HV8" i="1"/>
  <c r="IN8" i="1"/>
  <c r="IP8" i="1"/>
  <c r="JH8" i="1"/>
  <c r="HV9" i="1"/>
  <c r="IN9" i="1"/>
  <c r="IP9" i="1"/>
  <c r="JH9" i="1"/>
  <c r="HV10" i="1"/>
  <c r="IN10" i="1"/>
  <c r="IP10" i="1"/>
  <c r="JH10" i="1"/>
  <c r="HV11" i="1"/>
  <c r="IN11" i="1"/>
  <c r="IP11" i="1"/>
  <c r="JH11" i="1"/>
  <c r="HV12" i="1"/>
  <c r="IN12" i="1"/>
  <c r="IP12" i="1"/>
  <c r="JH12" i="1"/>
  <c r="HV13" i="1"/>
  <c r="IN13" i="1"/>
  <c r="IP13" i="1"/>
  <c r="JH13" i="1"/>
  <c r="HV14" i="1"/>
  <c r="IN14" i="1"/>
  <c r="IP14" i="1"/>
  <c r="JH14" i="1"/>
  <c r="HV15" i="1"/>
  <c r="IN15" i="1"/>
  <c r="IP15" i="1"/>
  <c r="JH15" i="1"/>
  <c r="HV16" i="1"/>
  <c r="IN16" i="1"/>
  <c r="IP16" i="1"/>
  <c r="JH16" i="1"/>
  <c r="HV17" i="1"/>
  <c r="IN17" i="1"/>
  <c r="IP17" i="1"/>
  <c r="JH17" i="1"/>
  <c r="HV18" i="1"/>
  <c r="IN18" i="1"/>
  <c r="IP18" i="1"/>
  <c r="JH18" i="1"/>
  <c r="HV19" i="1"/>
  <c r="IN19" i="1"/>
  <c r="IP19" i="1"/>
  <c r="JH19" i="1"/>
  <c r="HV20" i="1"/>
  <c r="IN20" i="1"/>
  <c r="IP20" i="1"/>
  <c r="JH20" i="1"/>
  <c r="HV21" i="1"/>
  <c r="IN21" i="1"/>
  <c r="IP21" i="1"/>
  <c r="JH21" i="1"/>
  <c r="HV22" i="1"/>
  <c r="IN22" i="1"/>
  <c r="IP22" i="1"/>
  <c r="JH22" i="1"/>
  <c r="HV5" i="1"/>
  <c r="IN5" i="1"/>
  <c r="IP5" i="1"/>
  <c r="JH5" i="1"/>
  <c r="GF4" i="1"/>
  <c r="GH4" i="1"/>
  <c r="GD4" i="1" l="1"/>
  <c r="IL6" i="1"/>
  <c r="IL4" i="1" s="1"/>
  <c r="IP4" i="1"/>
  <c r="IN4" i="1"/>
  <c r="M3" i="11"/>
  <c r="M4" i="11"/>
  <c r="M5" i="11"/>
  <c r="M6" i="11"/>
  <c r="M7" i="11"/>
  <c r="M8" i="11"/>
  <c r="M9" i="11"/>
  <c r="M10" i="11"/>
  <c r="M11" i="11"/>
  <c r="M12" i="11"/>
  <c r="M13" i="11"/>
  <c r="M14" i="11"/>
  <c r="M15" i="11"/>
  <c r="M16" i="11"/>
  <c r="M17" i="11"/>
  <c r="M18" i="11"/>
  <c r="M19" i="11"/>
  <c r="M2" i="11"/>
  <c r="L3" i="11"/>
  <c r="P3" i="11" s="1"/>
  <c r="L4" i="11"/>
  <c r="P4" i="11" s="1"/>
  <c r="L5" i="11"/>
  <c r="P5" i="11" s="1"/>
  <c r="L6" i="11"/>
  <c r="P6" i="11" s="1"/>
  <c r="L7" i="11"/>
  <c r="P7" i="11" s="1"/>
  <c r="L8" i="11"/>
  <c r="P8" i="11" s="1"/>
  <c r="L9" i="11"/>
  <c r="P9" i="11" s="1"/>
  <c r="L10" i="11"/>
  <c r="P10" i="11" s="1"/>
  <c r="L11" i="11"/>
  <c r="P11" i="11" s="1"/>
  <c r="L12" i="11"/>
  <c r="P12" i="11" s="1"/>
  <c r="L13" i="11"/>
  <c r="P13" i="11" s="1"/>
  <c r="L14" i="11"/>
  <c r="P14" i="11" s="1"/>
  <c r="L15" i="11"/>
  <c r="P15" i="11" s="1"/>
  <c r="L16" i="11"/>
  <c r="P16" i="11" s="1"/>
  <c r="L17" i="11"/>
  <c r="P17" i="11" s="1"/>
  <c r="L18" i="11"/>
  <c r="P18" i="11" s="1"/>
  <c r="L19" i="11"/>
  <c r="P19" i="11" s="1"/>
  <c r="L2" i="11"/>
  <c r="P2" i="11" s="1"/>
  <c r="K3" i="11"/>
  <c r="O3" i="11" s="1"/>
  <c r="K4" i="11"/>
  <c r="O4" i="11" s="1"/>
  <c r="K5" i="11"/>
  <c r="O5" i="11" s="1"/>
  <c r="K6" i="11"/>
  <c r="O6" i="11" s="1"/>
  <c r="K7" i="11"/>
  <c r="O7" i="11" s="1"/>
  <c r="K8" i="11"/>
  <c r="O8" i="11" s="1"/>
  <c r="K9" i="11"/>
  <c r="O9" i="11" s="1"/>
  <c r="K10" i="11"/>
  <c r="O10" i="11" s="1"/>
  <c r="K11" i="11"/>
  <c r="O11" i="11" s="1"/>
  <c r="K12" i="11"/>
  <c r="O12" i="11" s="1"/>
  <c r="K13" i="11"/>
  <c r="O13" i="11" s="1"/>
  <c r="K14" i="11"/>
  <c r="O14" i="11" s="1"/>
  <c r="K15" i="11"/>
  <c r="O15" i="11" s="1"/>
  <c r="K16" i="11"/>
  <c r="O16" i="11" s="1"/>
  <c r="K17" i="11"/>
  <c r="O17" i="11" s="1"/>
  <c r="K18" i="11"/>
  <c r="O18" i="11" s="1"/>
  <c r="K19" i="11"/>
  <c r="O19" i="11" s="1"/>
  <c r="K2" i="11"/>
  <c r="O2" i="11" s="1"/>
  <c r="J3" i="11"/>
  <c r="J4" i="11"/>
  <c r="J5" i="11"/>
  <c r="J6" i="11"/>
  <c r="J7" i="11"/>
  <c r="J8" i="11"/>
  <c r="J9" i="11"/>
  <c r="J10" i="11"/>
  <c r="J11" i="11"/>
  <c r="J12" i="11"/>
  <c r="J13" i="11"/>
  <c r="J14" i="11"/>
  <c r="J15" i="11"/>
  <c r="J16" i="11"/>
  <c r="J17" i="11"/>
  <c r="J18" i="11"/>
  <c r="J19" i="11"/>
  <c r="J2" i="11"/>
  <c r="I15" i="11"/>
  <c r="I16" i="11"/>
  <c r="I17" i="11"/>
  <c r="I18" i="11"/>
  <c r="I19" i="11"/>
  <c r="H3" i="11"/>
  <c r="H4" i="11"/>
  <c r="H5" i="11"/>
  <c r="H6" i="11"/>
  <c r="H7" i="11"/>
  <c r="H8" i="11"/>
  <c r="H9" i="11"/>
  <c r="H10" i="11"/>
  <c r="H11" i="11"/>
  <c r="H12" i="11"/>
  <c r="H13" i="11"/>
  <c r="H14" i="11"/>
  <c r="H15" i="11"/>
  <c r="H16" i="11"/>
  <c r="H17" i="11"/>
  <c r="H18" i="11"/>
  <c r="H19" i="11"/>
  <c r="H2" i="11"/>
  <c r="Q6" i="1"/>
  <c r="G3" i="11" s="1"/>
  <c r="Q7" i="1"/>
  <c r="G4" i="11" s="1"/>
  <c r="Q8" i="1"/>
  <c r="G5" i="11" s="1"/>
  <c r="Q9" i="1"/>
  <c r="G6" i="11" s="1"/>
  <c r="Q10" i="1"/>
  <c r="G7" i="11" s="1"/>
  <c r="Q11" i="1"/>
  <c r="G8" i="11" s="1"/>
  <c r="Q12" i="1"/>
  <c r="G9" i="11" s="1"/>
  <c r="Q13" i="1"/>
  <c r="G10" i="11" s="1"/>
  <c r="Q14" i="1"/>
  <c r="G11" i="11" s="1"/>
  <c r="Q15" i="1"/>
  <c r="G12" i="11" s="1"/>
  <c r="Q16" i="1"/>
  <c r="G13" i="11" s="1"/>
  <c r="Q17" i="1"/>
  <c r="G14" i="11" s="1"/>
  <c r="Q18" i="1"/>
  <c r="G15" i="11" s="1"/>
  <c r="Q19" i="1"/>
  <c r="G16" i="11" s="1"/>
  <c r="Q20" i="1"/>
  <c r="G17" i="11" s="1"/>
  <c r="Q21" i="1"/>
  <c r="G18" i="11" s="1"/>
  <c r="Q22" i="1"/>
  <c r="G19" i="11" s="1"/>
  <c r="F3" i="11"/>
  <c r="F4" i="11"/>
  <c r="F5" i="11"/>
  <c r="F6" i="11"/>
  <c r="F7" i="11"/>
  <c r="F8" i="11"/>
  <c r="F9" i="11"/>
  <c r="F10" i="11"/>
  <c r="F11" i="11"/>
  <c r="F12" i="11"/>
  <c r="F13" i="11"/>
  <c r="F14" i="11"/>
  <c r="F15" i="11"/>
  <c r="F16" i="11"/>
  <c r="F17" i="11"/>
  <c r="F18" i="11"/>
  <c r="F19" i="11"/>
  <c r="F2" i="11"/>
  <c r="E3" i="11"/>
  <c r="E4" i="11"/>
  <c r="E5" i="11"/>
  <c r="E6" i="11"/>
  <c r="E7" i="11"/>
  <c r="E8" i="11"/>
  <c r="E9" i="11"/>
  <c r="E10" i="11"/>
  <c r="E11" i="11"/>
  <c r="E12" i="11"/>
  <c r="E13" i="11"/>
  <c r="E14" i="11"/>
  <c r="E15" i="11"/>
  <c r="E16" i="11"/>
  <c r="E17" i="11"/>
  <c r="E18" i="11"/>
  <c r="E19" i="11"/>
  <c r="E2" i="11"/>
  <c r="D3" i="11"/>
  <c r="D4" i="11"/>
  <c r="D5" i="11"/>
  <c r="D6" i="11"/>
  <c r="D7" i="11"/>
  <c r="D8" i="11"/>
  <c r="D9" i="11"/>
  <c r="D10" i="11"/>
  <c r="D11" i="11"/>
  <c r="D12" i="11"/>
  <c r="D13" i="11"/>
  <c r="D14" i="11"/>
  <c r="D15" i="11"/>
  <c r="D16" i="11"/>
  <c r="D17" i="11"/>
  <c r="D18" i="11"/>
  <c r="D19" i="11"/>
  <c r="D2" i="11"/>
  <c r="I6" i="1"/>
  <c r="B3" i="11" s="1"/>
  <c r="C3" i="11" s="1"/>
  <c r="I7" i="1"/>
  <c r="B4" i="11" s="1"/>
  <c r="C4" i="11" s="1"/>
  <c r="I8" i="1"/>
  <c r="B5" i="11" s="1"/>
  <c r="C5" i="11" s="1"/>
  <c r="I9" i="1"/>
  <c r="B6" i="11" s="1"/>
  <c r="C6" i="11" s="1"/>
  <c r="I10" i="1"/>
  <c r="B7" i="11" s="1"/>
  <c r="C7" i="11" s="1"/>
  <c r="I11" i="1"/>
  <c r="B8" i="11" s="1"/>
  <c r="C8" i="11" s="1"/>
  <c r="I12" i="1"/>
  <c r="B9" i="11" s="1"/>
  <c r="C9" i="11" s="1"/>
  <c r="I13" i="1"/>
  <c r="B10" i="11" s="1"/>
  <c r="C10" i="11" s="1"/>
  <c r="I14" i="1"/>
  <c r="B11" i="11" s="1"/>
  <c r="C11" i="11" s="1"/>
  <c r="I15" i="1"/>
  <c r="B12" i="11" s="1"/>
  <c r="C12" i="11" s="1"/>
  <c r="I16" i="1"/>
  <c r="B13" i="11" s="1"/>
  <c r="C13" i="11" s="1"/>
  <c r="I17" i="1"/>
  <c r="B14" i="11" s="1"/>
  <c r="C14" i="11" s="1"/>
  <c r="I18" i="1"/>
  <c r="B15" i="11" s="1"/>
  <c r="C15" i="11" s="1"/>
  <c r="I19" i="1"/>
  <c r="B16" i="11" s="1"/>
  <c r="C16" i="11" s="1"/>
  <c r="I20" i="1"/>
  <c r="B17" i="11" s="1"/>
  <c r="C17" i="11" s="1"/>
  <c r="I21" i="1"/>
  <c r="B18" i="11" s="1"/>
  <c r="C18" i="11" s="1"/>
  <c r="I22" i="1"/>
  <c r="B19" i="11" s="1"/>
  <c r="C19" i="11" s="1"/>
  <c r="Q5" i="1"/>
  <c r="G2" i="11" s="1"/>
  <c r="I5" i="1"/>
  <c r="B2" i="11" s="1"/>
  <c r="C2" i="11" s="1"/>
  <c r="A3" i="11" l="1"/>
  <c r="A4" i="11"/>
  <c r="A5" i="11"/>
  <c r="A6" i="11"/>
  <c r="A7" i="11"/>
  <c r="A8" i="11"/>
  <c r="A9" i="11"/>
  <c r="A10" i="11"/>
  <c r="A11" i="11"/>
  <c r="A12" i="11"/>
  <c r="A13" i="11"/>
  <c r="A14" i="11"/>
  <c r="A15" i="11"/>
  <c r="A16" i="11"/>
  <c r="A17" i="11"/>
  <c r="A18" i="11"/>
  <c r="A19" i="11"/>
  <c r="A2" i="11"/>
  <c r="AC6" i="1" l="1"/>
  <c r="AC7" i="1"/>
  <c r="AC8" i="1"/>
  <c r="AC9" i="1"/>
  <c r="AC10" i="1"/>
  <c r="AC11" i="1"/>
  <c r="AC12" i="1"/>
  <c r="AC13" i="1"/>
  <c r="AC14" i="1"/>
  <c r="AC15" i="1"/>
  <c r="AC16" i="1"/>
  <c r="AC17" i="1"/>
  <c r="AC18" i="1"/>
  <c r="AC19" i="1"/>
  <c r="AC20" i="1"/>
  <c r="AC21" i="1"/>
  <c r="AC22" i="1"/>
  <c r="AB6" i="1"/>
  <c r="AB7" i="1"/>
  <c r="AB8" i="1"/>
  <c r="AB9" i="1"/>
  <c r="AB10" i="1"/>
  <c r="AB11" i="1"/>
  <c r="AB12" i="1"/>
  <c r="AB13" i="1"/>
  <c r="AB14" i="1"/>
  <c r="AB15" i="1"/>
  <c r="AB16" i="1"/>
  <c r="AB17" i="1"/>
  <c r="AB18" i="1"/>
  <c r="AB19" i="1"/>
  <c r="AB20" i="1"/>
  <c r="AB21" i="1"/>
  <c r="AB22" i="1"/>
  <c r="J5" i="10"/>
  <c r="J6" i="10"/>
  <c r="J7" i="10"/>
  <c r="J8" i="10"/>
  <c r="J9" i="10"/>
  <c r="J10" i="10"/>
  <c r="J11" i="10"/>
  <c r="J12" i="10"/>
  <c r="J13" i="10"/>
  <c r="J14" i="10"/>
  <c r="J15" i="10"/>
  <c r="J16" i="10"/>
  <c r="J17" i="10"/>
  <c r="J18" i="10"/>
  <c r="J19" i="10"/>
  <c r="J20" i="10"/>
  <c r="J21" i="10"/>
  <c r="J4" i="10"/>
  <c r="DW7" i="1"/>
  <c r="DW8" i="1"/>
  <c r="DW9" i="1"/>
  <c r="DW5" i="1"/>
  <c r="AY6" i="1"/>
  <c r="AY7" i="1"/>
  <c r="AY8" i="1"/>
  <c r="AY9" i="1"/>
  <c r="AY10" i="1"/>
  <c r="AY11" i="1"/>
  <c r="AY12" i="1"/>
  <c r="AY13" i="1"/>
  <c r="AY14" i="1"/>
  <c r="AY15" i="1"/>
  <c r="AY16" i="1"/>
  <c r="AY17" i="1"/>
  <c r="AY18" i="1"/>
  <c r="AY19" i="1"/>
  <c r="AY20" i="1"/>
  <c r="AY21" i="1"/>
  <c r="AY22" i="1"/>
  <c r="AY5" i="1"/>
  <c r="AX6" i="1"/>
  <c r="AX7" i="1"/>
  <c r="AX8" i="1"/>
  <c r="AX9" i="1"/>
  <c r="AX10" i="1"/>
  <c r="AX11" i="1"/>
  <c r="AX12" i="1"/>
  <c r="AX13" i="1"/>
  <c r="AX14" i="1"/>
  <c r="AX15" i="1"/>
  <c r="AX16" i="1"/>
  <c r="AX17" i="1"/>
  <c r="AX18" i="1"/>
  <c r="AX19" i="1"/>
  <c r="AX20" i="1"/>
  <c r="AX21" i="1"/>
  <c r="AX22" i="1"/>
  <c r="AX5" i="1"/>
  <c r="AW6" i="1"/>
  <c r="AW7" i="1"/>
  <c r="AW8" i="1"/>
  <c r="AW9" i="1"/>
  <c r="AW10" i="1"/>
  <c r="AW11" i="1"/>
  <c r="AW12" i="1"/>
  <c r="AW13" i="1"/>
  <c r="AW14" i="1"/>
  <c r="AW15" i="1"/>
  <c r="AW16" i="1"/>
  <c r="AW17" i="1"/>
  <c r="AW18" i="1"/>
  <c r="AW19" i="1"/>
  <c r="AW20" i="1"/>
  <c r="AW21" i="1"/>
  <c r="AW22" i="1"/>
  <c r="AW5" i="1"/>
  <c r="AV6" i="1"/>
  <c r="AV7" i="1"/>
  <c r="AV8" i="1"/>
  <c r="AV9" i="1"/>
  <c r="AV10" i="1"/>
  <c r="AV11" i="1"/>
  <c r="AV12" i="1"/>
  <c r="AV13" i="1"/>
  <c r="AV14" i="1"/>
  <c r="AV15" i="1"/>
  <c r="AV16" i="1"/>
  <c r="AV17" i="1"/>
  <c r="AV18" i="1"/>
  <c r="AV19" i="1"/>
  <c r="AV20" i="1"/>
  <c r="AV21" i="1"/>
  <c r="AV22" i="1"/>
  <c r="AV5" i="1"/>
  <c r="BT6" i="1"/>
  <c r="BT18" i="1"/>
  <c r="BT19" i="1"/>
  <c r="BT20" i="1"/>
  <c r="BT21" i="1"/>
  <c r="BT22" i="1"/>
  <c r="BT5" i="1"/>
  <c r="BS6" i="1"/>
  <c r="BS18" i="1"/>
  <c r="BS19" i="1"/>
  <c r="BS20" i="1"/>
  <c r="BS21" i="1"/>
  <c r="BS22" i="1"/>
  <c r="BS5" i="1"/>
  <c r="EV5" i="1" l="1"/>
  <c r="BX5" i="1" s="1"/>
  <c r="FL5" i="1" s="1"/>
  <c r="EV22" i="1"/>
  <c r="EV21" i="1"/>
  <c r="EV18" i="1"/>
  <c r="EV6" i="1"/>
  <c r="EV20" i="1"/>
  <c r="EV19" i="1"/>
  <c r="DZ7" i="1"/>
  <c r="DZ8" i="1"/>
  <c r="DZ9" i="1"/>
  <c r="DZ5" i="1"/>
  <c r="DI18" i="1"/>
  <c r="HF18" i="1" s="1"/>
  <c r="JN18" i="1" s="1"/>
  <c r="DI19" i="1"/>
  <c r="HF19" i="1" s="1"/>
  <c r="JN19" i="1" s="1"/>
  <c r="DI20" i="1"/>
  <c r="HF20" i="1" s="1"/>
  <c r="JN20" i="1" s="1"/>
  <c r="DI21" i="1"/>
  <c r="HF21" i="1" s="1"/>
  <c r="JN21" i="1" s="1"/>
  <c r="DI22" i="1"/>
  <c r="HF22" i="1" s="1"/>
  <c r="JN22" i="1" s="1"/>
  <c r="CQ6" i="1"/>
  <c r="CQ7" i="1"/>
  <c r="CQ8" i="1"/>
  <c r="CQ9" i="1"/>
  <c r="CQ5" i="1"/>
  <c r="CS6" i="1"/>
  <c r="CS7" i="1"/>
  <c r="CS8" i="1"/>
  <c r="CS9" i="1"/>
  <c r="CT6" i="1"/>
  <c r="CT7" i="1"/>
  <c r="CT8" i="1"/>
  <c r="CT9" i="1"/>
  <c r="DT5" i="1"/>
  <c r="DT6" i="1"/>
  <c r="DU5" i="1"/>
  <c r="DU6" i="1"/>
  <c r="DU7" i="1"/>
  <c r="DU9" i="1"/>
  <c r="DU10" i="1"/>
  <c r="DU11" i="1"/>
  <c r="DU12" i="1"/>
  <c r="DU13" i="1"/>
  <c r="DU14" i="1"/>
  <c r="DU15" i="1"/>
  <c r="DU16" i="1"/>
  <c r="DU17" i="1"/>
  <c r="DU18" i="1"/>
  <c r="DU19" i="1"/>
  <c r="DU20" i="1"/>
  <c r="DU21" i="1"/>
  <c r="DU22" i="1"/>
  <c r="EQ19" i="1" l="1"/>
  <c r="EQ22" i="1"/>
  <c r="EQ18" i="1"/>
  <c r="EQ21" i="1"/>
  <c r="EQ20" i="1"/>
  <c r="DT18" i="1"/>
  <c r="DT19" i="1"/>
  <c r="DT20" i="1"/>
  <c r="DT21" i="1"/>
  <c r="DT22" i="1"/>
  <c r="FJ12" i="1"/>
  <c r="HR12" i="1" s="1"/>
  <c r="FK12" i="1"/>
  <c r="HS12" i="1" s="1"/>
  <c r="FX12" i="1"/>
  <c r="IF12" i="1" s="1"/>
  <c r="FY12" i="1"/>
  <c r="IG12" i="1" s="1"/>
  <c r="GA12" i="1"/>
  <c r="II12" i="1" s="1"/>
  <c r="GE12" i="1"/>
  <c r="GL12" i="1"/>
  <c r="IT12" i="1" s="1"/>
  <c r="GM12" i="1"/>
  <c r="IU12" i="1" s="1"/>
  <c r="GO12" i="1"/>
  <c r="IW12" i="1" s="1"/>
  <c r="GP12" i="1"/>
  <c r="IX12" i="1" s="1"/>
  <c r="GQ12" i="1"/>
  <c r="IY12" i="1" s="1"/>
  <c r="GR12" i="1"/>
  <c r="IZ12" i="1" s="1"/>
  <c r="GT12" i="1"/>
  <c r="JB12" i="1" s="1"/>
  <c r="GV12" i="1"/>
  <c r="JD12" i="1" s="1"/>
  <c r="GW12" i="1"/>
  <c r="JE12" i="1" s="1"/>
  <c r="GY12" i="1"/>
  <c r="JG12" i="1" s="1"/>
  <c r="FJ13" i="1"/>
  <c r="HR13" i="1" s="1"/>
  <c r="FK13" i="1"/>
  <c r="HS13" i="1" s="1"/>
  <c r="FX13" i="1"/>
  <c r="IF13" i="1" s="1"/>
  <c r="FY13" i="1"/>
  <c r="IG13" i="1" s="1"/>
  <c r="GA13" i="1"/>
  <c r="II13" i="1" s="1"/>
  <c r="GE13" i="1"/>
  <c r="GL13" i="1"/>
  <c r="IT13" i="1" s="1"/>
  <c r="GM13" i="1"/>
  <c r="IU13" i="1" s="1"/>
  <c r="GO13" i="1"/>
  <c r="IW13" i="1" s="1"/>
  <c r="GP13" i="1"/>
  <c r="IX13" i="1" s="1"/>
  <c r="GQ13" i="1"/>
  <c r="IY13" i="1" s="1"/>
  <c r="GR13" i="1"/>
  <c r="IZ13" i="1" s="1"/>
  <c r="GT13" i="1"/>
  <c r="JB13" i="1" s="1"/>
  <c r="GV13" i="1"/>
  <c r="JD13" i="1" s="1"/>
  <c r="GW13" i="1"/>
  <c r="JE13" i="1" s="1"/>
  <c r="GY13" i="1"/>
  <c r="JG13" i="1" s="1"/>
  <c r="FJ14" i="1"/>
  <c r="HR14" i="1" s="1"/>
  <c r="FK14" i="1"/>
  <c r="HS14" i="1" s="1"/>
  <c r="FX14" i="1"/>
  <c r="IF14" i="1" s="1"/>
  <c r="FY14" i="1"/>
  <c r="IG14" i="1" s="1"/>
  <c r="GA14" i="1"/>
  <c r="II14" i="1" s="1"/>
  <c r="GE14" i="1"/>
  <c r="GL14" i="1"/>
  <c r="IT14" i="1" s="1"/>
  <c r="GM14" i="1"/>
  <c r="IU14" i="1" s="1"/>
  <c r="GO14" i="1"/>
  <c r="IW14" i="1" s="1"/>
  <c r="GP14" i="1"/>
  <c r="IX14" i="1" s="1"/>
  <c r="GQ14" i="1"/>
  <c r="IY14" i="1" s="1"/>
  <c r="GR14" i="1"/>
  <c r="IZ14" i="1" s="1"/>
  <c r="GT14" i="1"/>
  <c r="JB14" i="1" s="1"/>
  <c r="GV14" i="1"/>
  <c r="JD14" i="1" s="1"/>
  <c r="GW14" i="1"/>
  <c r="JE14" i="1" s="1"/>
  <c r="GY14" i="1"/>
  <c r="JG14" i="1" s="1"/>
  <c r="FJ15" i="1"/>
  <c r="HR15" i="1" s="1"/>
  <c r="FK15" i="1"/>
  <c r="HS15" i="1" s="1"/>
  <c r="FX15" i="1"/>
  <c r="IF15" i="1" s="1"/>
  <c r="FY15" i="1"/>
  <c r="IG15" i="1" s="1"/>
  <c r="GA15" i="1"/>
  <c r="II15" i="1" s="1"/>
  <c r="GE15" i="1"/>
  <c r="GL15" i="1"/>
  <c r="IT15" i="1" s="1"/>
  <c r="GM15" i="1"/>
  <c r="IU15" i="1" s="1"/>
  <c r="GO15" i="1"/>
  <c r="IW15" i="1" s="1"/>
  <c r="GP15" i="1"/>
  <c r="IX15" i="1" s="1"/>
  <c r="GQ15" i="1"/>
  <c r="IY15" i="1" s="1"/>
  <c r="GR15" i="1"/>
  <c r="IZ15" i="1" s="1"/>
  <c r="GT15" i="1"/>
  <c r="JB15" i="1" s="1"/>
  <c r="GV15" i="1"/>
  <c r="JD15" i="1" s="1"/>
  <c r="GW15" i="1"/>
  <c r="JE15" i="1" s="1"/>
  <c r="GY15" i="1"/>
  <c r="JG15" i="1" s="1"/>
  <c r="FJ16" i="1"/>
  <c r="HR16" i="1" s="1"/>
  <c r="FK16" i="1"/>
  <c r="HS16" i="1" s="1"/>
  <c r="FX16" i="1"/>
  <c r="IF16" i="1" s="1"/>
  <c r="FY16" i="1"/>
  <c r="IG16" i="1" s="1"/>
  <c r="GA16" i="1"/>
  <c r="II16" i="1" s="1"/>
  <c r="GE16" i="1"/>
  <c r="GL16" i="1"/>
  <c r="IT16" i="1" s="1"/>
  <c r="GM16" i="1"/>
  <c r="IU16" i="1" s="1"/>
  <c r="GO16" i="1"/>
  <c r="IW16" i="1" s="1"/>
  <c r="GP16" i="1"/>
  <c r="IX16" i="1" s="1"/>
  <c r="GQ16" i="1"/>
  <c r="IY16" i="1" s="1"/>
  <c r="GR16" i="1"/>
  <c r="IZ16" i="1" s="1"/>
  <c r="GT16" i="1"/>
  <c r="JB16" i="1" s="1"/>
  <c r="GV16" i="1"/>
  <c r="JD16" i="1" s="1"/>
  <c r="GW16" i="1"/>
  <c r="JE16" i="1" s="1"/>
  <c r="GY16" i="1"/>
  <c r="JG16" i="1" s="1"/>
  <c r="FJ17" i="1"/>
  <c r="HR17" i="1" s="1"/>
  <c r="FK17" i="1"/>
  <c r="HS17" i="1" s="1"/>
  <c r="FX17" i="1"/>
  <c r="IF17" i="1" s="1"/>
  <c r="FY17" i="1"/>
  <c r="IG17" i="1" s="1"/>
  <c r="GA17" i="1"/>
  <c r="II17" i="1" s="1"/>
  <c r="GE17" i="1"/>
  <c r="GL17" i="1"/>
  <c r="IT17" i="1" s="1"/>
  <c r="GM17" i="1"/>
  <c r="IU17" i="1" s="1"/>
  <c r="GO17" i="1"/>
  <c r="IW17" i="1" s="1"/>
  <c r="GP17" i="1"/>
  <c r="IX17" i="1" s="1"/>
  <c r="GQ17" i="1"/>
  <c r="IY17" i="1" s="1"/>
  <c r="GR17" i="1"/>
  <c r="IZ17" i="1" s="1"/>
  <c r="GT17" i="1"/>
  <c r="JB17" i="1" s="1"/>
  <c r="GV17" i="1"/>
  <c r="JD17" i="1" s="1"/>
  <c r="GW17" i="1"/>
  <c r="JE17" i="1" s="1"/>
  <c r="GY17" i="1"/>
  <c r="JG17" i="1" s="1"/>
  <c r="FJ18" i="1"/>
  <c r="HR18" i="1" s="1"/>
  <c r="FK18" i="1"/>
  <c r="HS18" i="1" s="1"/>
  <c r="FO18" i="1"/>
  <c r="HW18" i="1" s="1"/>
  <c r="FP18" i="1"/>
  <c r="HX18" i="1" s="1"/>
  <c r="FX18" i="1"/>
  <c r="IF18" i="1" s="1"/>
  <c r="FY18" i="1"/>
  <c r="IG18" i="1" s="1"/>
  <c r="GA18" i="1"/>
  <c r="II18" i="1" s="1"/>
  <c r="GE18" i="1"/>
  <c r="GL18" i="1"/>
  <c r="IT18" i="1" s="1"/>
  <c r="GM18" i="1"/>
  <c r="IU18" i="1" s="1"/>
  <c r="GN18" i="1"/>
  <c r="IV18" i="1" s="1"/>
  <c r="GO18" i="1"/>
  <c r="IW18" i="1" s="1"/>
  <c r="GP18" i="1"/>
  <c r="IX18" i="1" s="1"/>
  <c r="GQ18" i="1"/>
  <c r="IY18" i="1" s="1"/>
  <c r="GR18" i="1"/>
  <c r="IZ18" i="1" s="1"/>
  <c r="GS18" i="1"/>
  <c r="JA18" i="1" s="1"/>
  <c r="GT18" i="1"/>
  <c r="JB18" i="1" s="1"/>
  <c r="GV18" i="1"/>
  <c r="JD18" i="1" s="1"/>
  <c r="GW18" i="1"/>
  <c r="JE18" i="1" s="1"/>
  <c r="GY18" i="1"/>
  <c r="JG18" i="1" s="1"/>
  <c r="FJ19" i="1"/>
  <c r="HR19" i="1" s="1"/>
  <c r="FK19" i="1"/>
  <c r="HS19" i="1" s="1"/>
  <c r="FO19" i="1"/>
  <c r="HW19" i="1" s="1"/>
  <c r="FP19" i="1"/>
  <c r="HX19" i="1" s="1"/>
  <c r="FX19" i="1"/>
  <c r="IF19" i="1" s="1"/>
  <c r="FY19" i="1"/>
  <c r="IG19" i="1" s="1"/>
  <c r="GA19" i="1"/>
  <c r="II19" i="1" s="1"/>
  <c r="GE19" i="1"/>
  <c r="GL19" i="1"/>
  <c r="IT19" i="1" s="1"/>
  <c r="GM19" i="1"/>
  <c r="IU19" i="1" s="1"/>
  <c r="GN19" i="1"/>
  <c r="IV19" i="1" s="1"/>
  <c r="GO19" i="1"/>
  <c r="IW19" i="1" s="1"/>
  <c r="GP19" i="1"/>
  <c r="IX19" i="1" s="1"/>
  <c r="GQ19" i="1"/>
  <c r="IY19" i="1" s="1"/>
  <c r="GR19" i="1"/>
  <c r="IZ19" i="1" s="1"/>
  <c r="GS19" i="1"/>
  <c r="JA19" i="1" s="1"/>
  <c r="GT19" i="1"/>
  <c r="JB19" i="1" s="1"/>
  <c r="GV19" i="1"/>
  <c r="JD19" i="1" s="1"/>
  <c r="GW19" i="1"/>
  <c r="JE19" i="1" s="1"/>
  <c r="GY19" i="1"/>
  <c r="JG19" i="1" s="1"/>
  <c r="FJ20" i="1"/>
  <c r="HR20" i="1" s="1"/>
  <c r="FK20" i="1"/>
  <c r="HS20" i="1" s="1"/>
  <c r="FO20" i="1"/>
  <c r="HW20" i="1" s="1"/>
  <c r="FP20" i="1"/>
  <c r="HX20" i="1" s="1"/>
  <c r="FX20" i="1"/>
  <c r="IF20" i="1" s="1"/>
  <c r="FY20" i="1"/>
  <c r="IG20" i="1" s="1"/>
  <c r="GA20" i="1"/>
  <c r="II20" i="1" s="1"/>
  <c r="GE20" i="1"/>
  <c r="GL20" i="1"/>
  <c r="IT20" i="1" s="1"/>
  <c r="GM20" i="1"/>
  <c r="IU20" i="1" s="1"/>
  <c r="GN20" i="1"/>
  <c r="IV20" i="1" s="1"/>
  <c r="GO20" i="1"/>
  <c r="IW20" i="1" s="1"/>
  <c r="GP20" i="1"/>
  <c r="IX20" i="1" s="1"/>
  <c r="GQ20" i="1"/>
  <c r="IY20" i="1" s="1"/>
  <c r="GR20" i="1"/>
  <c r="IZ20" i="1" s="1"/>
  <c r="GS20" i="1"/>
  <c r="JA20" i="1" s="1"/>
  <c r="GT20" i="1"/>
  <c r="JB20" i="1" s="1"/>
  <c r="GV20" i="1"/>
  <c r="JD20" i="1" s="1"/>
  <c r="GW20" i="1"/>
  <c r="JE20" i="1" s="1"/>
  <c r="GY20" i="1"/>
  <c r="JG20" i="1" s="1"/>
  <c r="FJ21" i="1"/>
  <c r="HR21" i="1" s="1"/>
  <c r="FK21" i="1"/>
  <c r="HS21" i="1" s="1"/>
  <c r="FO21" i="1"/>
  <c r="HW21" i="1" s="1"/>
  <c r="FP21" i="1"/>
  <c r="HX21" i="1" s="1"/>
  <c r="FX21" i="1"/>
  <c r="IF21" i="1" s="1"/>
  <c r="FY21" i="1"/>
  <c r="IG21" i="1" s="1"/>
  <c r="GA21" i="1"/>
  <c r="II21" i="1" s="1"/>
  <c r="GE21" i="1"/>
  <c r="GL21" i="1"/>
  <c r="IT21" i="1" s="1"/>
  <c r="GM21" i="1"/>
  <c r="IU21" i="1" s="1"/>
  <c r="GN21" i="1"/>
  <c r="IV21" i="1" s="1"/>
  <c r="GO21" i="1"/>
  <c r="IW21" i="1" s="1"/>
  <c r="GP21" i="1"/>
  <c r="IX21" i="1" s="1"/>
  <c r="GQ21" i="1"/>
  <c r="IY21" i="1" s="1"/>
  <c r="GR21" i="1"/>
  <c r="IZ21" i="1" s="1"/>
  <c r="GS21" i="1"/>
  <c r="JA21" i="1" s="1"/>
  <c r="GT21" i="1"/>
  <c r="JB21" i="1" s="1"/>
  <c r="GV21" i="1"/>
  <c r="JD21" i="1" s="1"/>
  <c r="GW21" i="1"/>
  <c r="JE21" i="1" s="1"/>
  <c r="GY21" i="1"/>
  <c r="JG21" i="1" s="1"/>
  <c r="FJ22" i="1"/>
  <c r="HR22" i="1" s="1"/>
  <c r="FK22" i="1"/>
  <c r="HS22" i="1" s="1"/>
  <c r="FO22" i="1"/>
  <c r="HW22" i="1" s="1"/>
  <c r="FP22" i="1"/>
  <c r="HX22" i="1" s="1"/>
  <c r="FX22" i="1"/>
  <c r="IF22" i="1" s="1"/>
  <c r="FY22" i="1"/>
  <c r="IG22" i="1" s="1"/>
  <c r="GA22" i="1"/>
  <c r="II22" i="1" s="1"/>
  <c r="GE22" i="1"/>
  <c r="GL22" i="1"/>
  <c r="IT22" i="1" s="1"/>
  <c r="GM22" i="1"/>
  <c r="IU22" i="1" s="1"/>
  <c r="GN22" i="1"/>
  <c r="IV22" i="1" s="1"/>
  <c r="GO22" i="1"/>
  <c r="IW22" i="1" s="1"/>
  <c r="GP22" i="1"/>
  <c r="IX22" i="1" s="1"/>
  <c r="GQ22" i="1"/>
  <c r="IY22" i="1" s="1"/>
  <c r="GR22" i="1"/>
  <c r="IZ22" i="1" s="1"/>
  <c r="GS22" i="1"/>
  <c r="JA22" i="1" s="1"/>
  <c r="GT22" i="1"/>
  <c r="JB22" i="1" s="1"/>
  <c r="GV22" i="1"/>
  <c r="JD22" i="1" s="1"/>
  <c r="GW22" i="1"/>
  <c r="JE22" i="1" s="1"/>
  <c r="GY22" i="1"/>
  <c r="JG22" i="1" s="1"/>
  <c r="FJ6" i="1"/>
  <c r="HR6" i="1" s="1"/>
  <c r="FJ7" i="1"/>
  <c r="HR7" i="1" s="1"/>
  <c r="FJ8" i="1"/>
  <c r="HR8" i="1" s="1"/>
  <c r="FJ9" i="1"/>
  <c r="HR9" i="1" s="1"/>
  <c r="FJ10" i="1"/>
  <c r="HR10" i="1" s="1"/>
  <c r="FJ11" i="1"/>
  <c r="HR11" i="1" s="1"/>
  <c r="FJ5" i="1"/>
  <c r="DL6" i="1"/>
  <c r="DL7" i="1"/>
  <c r="DL8" i="1"/>
  <c r="DL9" i="1"/>
  <c r="DL10" i="1"/>
  <c r="DL11" i="1"/>
  <c r="DL12" i="1"/>
  <c r="DL13" i="1"/>
  <c r="DL14" i="1"/>
  <c r="DL15" i="1"/>
  <c r="DL16" i="1"/>
  <c r="DL17" i="1"/>
  <c r="DL18" i="1"/>
  <c r="DL19" i="1"/>
  <c r="DL20" i="1"/>
  <c r="DL21" i="1"/>
  <c r="DL22" i="1"/>
  <c r="BC12" i="1"/>
  <c r="FG12" i="1" s="1"/>
  <c r="HO12" i="1" s="1"/>
  <c r="BD12" i="1"/>
  <c r="FH12" i="1" s="1"/>
  <c r="HP12" i="1" s="1"/>
  <c r="BE12" i="1"/>
  <c r="FF12" i="1" s="1"/>
  <c r="HN12" i="1" s="1"/>
  <c r="BF12" i="1"/>
  <c r="FI12" i="1" s="1"/>
  <c r="HQ12" i="1" s="1"/>
  <c r="BG12" i="1"/>
  <c r="FR12" i="1" s="1"/>
  <c r="HZ12" i="1" s="1"/>
  <c r="BH12" i="1"/>
  <c r="BI12" i="1"/>
  <c r="BJ12" i="1"/>
  <c r="BK12" i="1"/>
  <c r="FU12" i="1" s="1"/>
  <c r="IC12" i="1" s="1"/>
  <c r="BL12" i="1"/>
  <c r="FV12" i="1" s="1"/>
  <c r="ID12" i="1" s="1"/>
  <c r="BC13" i="1"/>
  <c r="FG13" i="1" s="1"/>
  <c r="HO13" i="1" s="1"/>
  <c r="BD13" i="1"/>
  <c r="FH13" i="1" s="1"/>
  <c r="HP13" i="1" s="1"/>
  <c r="BE13" i="1"/>
  <c r="FF13" i="1" s="1"/>
  <c r="HN13" i="1" s="1"/>
  <c r="BF13" i="1"/>
  <c r="FI13" i="1" s="1"/>
  <c r="HQ13" i="1" s="1"/>
  <c r="BG13" i="1"/>
  <c r="FR13" i="1" s="1"/>
  <c r="HZ13" i="1" s="1"/>
  <c r="BH13" i="1"/>
  <c r="BI13" i="1"/>
  <c r="BJ13" i="1"/>
  <c r="BK13" i="1"/>
  <c r="FU13" i="1" s="1"/>
  <c r="IC13" i="1" s="1"/>
  <c r="BL13" i="1"/>
  <c r="FV13" i="1" s="1"/>
  <c r="ID13" i="1" s="1"/>
  <c r="BC14" i="1"/>
  <c r="FG14" i="1" s="1"/>
  <c r="HO14" i="1" s="1"/>
  <c r="BD14" i="1"/>
  <c r="FH14" i="1" s="1"/>
  <c r="HP14" i="1" s="1"/>
  <c r="BE14" i="1"/>
  <c r="FF14" i="1" s="1"/>
  <c r="HN14" i="1" s="1"/>
  <c r="BF14" i="1"/>
  <c r="FI14" i="1" s="1"/>
  <c r="HQ14" i="1" s="1"/>
  <c r="BG14" i="1"/>
  <c r="FR14" i="1" s="1"/>
  <c r="HZ14" i="1" s="1"/>
  <c r="BH14" i="1"/>
  <c r="BI14" i="1"/>
  <c r="BJ14" i="1"/>
  <c r="BK14" i="1"/>
  <c r="FU14" i="1" s="1"/>
  <c r="IC14" i="1" s="1"/>
  <c r="BL14" i="1"/>
  <c r="FV14" i="1" s="1"/>
  <c r="ID14" i="1" s="1"/>
  <c r="BC15" i="1"/>
  <c r="FG15" i="1" s="1"/>
  <c r="HO15" i="1" s="1"/>
  <c r="BD15" i="1"/>
  <c r="FH15" i="1" s="1"/>
  <c r="HP15" i="1" s="1"/>
  <c r="BE15" i="1"/>
  <c r="FF15" i="1" s="1"/>
  <c r="HN15" i="1" s="1"/>
  <c r="BF15" i="1"/>
  <c r="FI15" i="1" s="1"/>
  <c r="HQ15" i="1" s="1"/>
  <c r="BG15" i="1"/>
  <c r="FR15" i="1" s="1"/>
  <c r="HZ15" i="1" s="1"/>
  <c r="BH15" i="1"/>
  <c r="BI15" i="1"/>
  <c r="BJ15" i="1"/>
  <c r="BK15" i="1"/>
  <c r="FU15" i="1" s="1"/>
  <c r="IC15" i="1" s="1"/>
  <c r="BL15" i="1"/>
  <c r="FV15" i="1" s="1"/>
  <c r="ID15" i="1" s="1"/>
  <c r="BC16" i="1"/>
  <c r="FG16" i="1" s="1"/>
  <c r="HO16" i="1" s="1"/>
  <c r="BD16" i="1"/>
  <c r="FH16" i="1" s="1"/>
  <c r="HP16" i="1" s="1"/>
  <c r="BE16" i="1"/>
  <c r="FF16" i="1" s="1"/>
  <c r="HN16" i="1" s="1"/>
  <c r="BF16" i="1"/>
  <c r="FI16" i="1" s="1"/>
  <c r="HQ16" i="1" s="1"/>
  <c r="BG16" i="1"/>
  <c r="FR16" i="1" s="1"/>
  <c r="HZ16" i="1" s="1"/>
  <c r="BH16" i="1"/>
  <c r="BI16" i="1"/>
  <c r="BJ16" i="1"/>
  <c r="BK16" i="1"/>
  <c r="FU16" i="1" s="1"/>
  <c r="IC16" i="1" s="1"/>
  <c r="BL16" i="1"/>
  <c r="FV16" i="1" s="1"/>
  <c r="ID16" i="1" s="1"/>
  <c r="BC17" i="1"/>
  <c r="FG17" i="1" s="1"/>
  <c r="HO17" i="1" s="1"/>
  <c r="BD17" i="1"/>
  <c r="FH17" i="1" s="1"/>
  <c r="HP17" i="1" s="1"/>
  <c r="BE17" i="1"/>
  <c r="FF17" i="1" s="1"/>
  <c r="HN17" i="1" s="1"/>
  <c r="BF17" i="1"/>
  <c r="FI17" i="1" s="1"/>
  <c r="HQ17" i="1" s="1"/>
  <c r="BG17" i="1"/>
  <c r="FR17" i="1" s="1"/>
  <c r="HZ17" i="1" s="1"/>
  <c r="BH17" i="1"/>
  <c r="BI17" i="1"/>
  <c r="BJ17" i="1"/>
  <c r="BK17" i="1"/>
  <c r="FU17" i="1" s="1"/>
  <c r="IC17" i="1" s="1"/>
  <c r="BL17" i="1"/>
  <c r="FV17" i="1" s="1"/>
  <c r="ID17" i="1" s="1"/>
  <c r="BB18" i="1"/>
  <c r="FD18" i="1" s="1"/>
  <c r="HL18" i="1" s="1"/>
  <c r="BC18" i="1"/>
  <c r="FG18" i="1" s="1"/>
  <c r="HO18" i="1" s="1"/>
  <c r="BD18" i="1"/>
  <c r="FH18" i="1" s="1"/>
  <c r="HP18" i="1" s="1"/>
  <c r="BE18" i="1"/>
  <c r="FF18" i="1" s="1"/>
  <c r="HN18" i="1" s="1"/>
  <c r="BF18" i="1"/>
  <c r="FI18" i="1" s="1"/>
  <c r="HQ18" i="1" s="1"/>
  <c r="BG18" i="1"/>
  <c r="FR18" i="1" s="1"/>
  <c r="HZ18" i="1" s="1"/>
  <c r="BH18" i="1"/>
  <c r="BI18" i="1"/>
  <c r="BJ18" i="1"/>
  <c r="BK18" i="1"/>
  <c r="FU18" i="1" s="1"/>
  <c r="IC18" i="1" s="1"/>
  <c r="BL18" i="1"/>
  <c r="FV18" i="1" s="1"/>
  <c r="ID18" i="1" s="1"/>
  <c r="BB19" i="1"/>
  <c r="FD19" i="1" s="1"/>
  <c r="HL19" i="1" s="1"/>
  <c r="BC19" i="1"/>
  <c r="FG19" i="1" s="1"/>
  <c r="HO19" i="1" s="1"/>
  <c r="BD19" i="1"/>
  <c r="FH19" i="1" s="1"/>
  <c r="HP19" i="1" s="1"/>
  <c r="BE19" i="1"/>
  <c r="FF19" i="1" s="1"/>
  <c r="HN19" i="1" s="1"/>
  <c r="BF19" i="1"/>
  <c r="FI19" i="1" s="1"/>
  <c r="HQ19" i="1" s="1"/>
  <c r="BG19" i="1"/>
  <c r="FR19" i="1" s="1"/>
  <c r="HZ19" i="1" s="1"/>
  <c r="BH19" i="1"/>
  <c r="BI19" i="1"/>
  <c r="BJ19" i="1"/>
  <c r="BK19" i="1"/>
  <c r="FU19" i="1" s="1"/>
  <c r="IC19" i="1" s="1"/>
  <c r="BL19" i="1"/>
  <c r="FV19" i="1" s="1"/>
  <c r="ID19" i="1" s="1"/>
  <c r="BB20" i="1"/>
  <c r="FD20" i="1" s="1"/>
  <c r="HL20" i="1" s="1"/>
  <c r="BC20" i="1"/>
  <c r="FG20" i="1" s="1"/>
  <c r="HO20" i="1" s="1"/>
  <c r="BD20" i="1"/>
  <c r="FH20" i="1" s="1"/>
  <c r="HP20" i="1" s="1"/>
  <c r="BE20" i="1"/>
  <c r="FF20" i="1" s="1"/>
  <c r="HN20" i="1" s="1"/>
  <c r="BF20" i="1"/>
  <c r="FI20" i="1" s="1"/>
  <c r="HQ20" i="1" s="1"/>
  <c r="BG20" i="1"/>
  <c r="FR20" i="1" s="1"/>
  <c r="HZ20" i="1" s="1"/>
  <c r="BH20" i="1"/>
  <c r="BI20" i="1"/>
  <c r="BJ20" i="1"/>
  <c r="BK20" i="1"/>
  <c r="FU20" i="1" s="1"/>
  <c r="IC20" i="1" s="1"/>
  <c r="BL20" i="1"/>
  <c r="FV20" i="1" s="1"/>
  <c r="ID20" i="1" s="1"/>
  <c r="BB21" i="1"/>
  <c r="FD21" i="1" s="1"/>
  <c r="HL21" i="1" s="1"/>
  <c r="BC21" i="1"/>
  <c r="FG21" i="1" s="1"/>
  <c r="HO21" i="1" s="1"/>
  <c r="BD21" i="1"/>
  <c r="FH21" i="1" s="1"/>
  <c r="HP21" i="1" s="1"/>
  <c r="BE21" i="1"/>
  <c r="FF21" i="1" s="1"/>
  <c r="HN21" i="1" s="1"/>
  <c r="BF21" i="1"/>
  <c r="FI21" i="1" s="1"/>
  <c r="HQ21" i="1" s="1"/>
  <c r="BG21" i="1"/>
  <c r="FR21" i="1" s="1"/>
  <c r="HZ21" i="1" s="1"/>
  <c r="BH21" i="1"/>
  <c r="BI21" i="1"/>
  <c r="BJ21" i="1"/>
  <c r="BK21" i="1"/>
  <c r="FU21" i="1" s="1"/>
  <c r="IC21" i="1" s="1"/>
  <c r="BL21" i="1"/>
  <c r="FV21" i="1" s="1"/>
  <c r="ID21" i="1" s="1"/>
  <c r="BB22" i="1"/>
  <c r="FD22" i="1" s="1"/>
  <c r="HL22" i="1" s="1"/>
  <c r="BC22" i="1"/>
  <c r="FG22" i="1" s="1"/>
  <c r="HO22" i="1" s="1"/>
  <c r="BD22" i="1"/>
  <c r="FH22" i="1" s="1"/>
  <c r="HP22" i="1" s="1"/>
  <c r="BE22" i="1"/>
  <c r="FF22" i="1" s="1"/>
  <c r="HN22" i="1" s="1"/>
  <c r="BF22" i="1"/>
  <c r="FI22" i="1" s="1"/>
  <c r="HQ22" i="1" s="1"/>
  <c r="BG22" i="1"/>
  <c r="FR22" i="1" s="1"/>
  <c r="HZ22" i="1" s="1"/>
  <c r="BH22" i="1"/>
  <c r="BI22" i="1"/>
  <c r="BJ22" i="1"/>
  <c r="BK22" i="1"/>
  <c r="FU22" i="1" s="1"/>
  <c r="IC22" i="1" s="1"/>
  <c r="BL22" i="1"/>
  <c r="FV22" i="1" s="1"/>
  <c r="ID22" i="1" s="1"/>
  <c r="IM20" i="1" l="1"/>
  <c r="IM17" i="1"/>
  <c r="IM14" i="1"/>
  <c r="HR5" i="1"/>
  <c r="IM21" i="1"/>
  <c r="IM18" i="1"/>
  <c r="IM15" i="1"/>
  <c r="IM12" i="1"/>
  <c r="IM22" i="1"/>
  <c r="IM19" i="1"/>
  <c r="IM16" i="1"/>
  <c r="IM13" i="1"/>
  <c r="BY12" i="1"/>
  <c r="BZ12" i="1"/>
  <c r="FQ12" i="1" s="1"/>
  <c r="HY12" i="1" s="1"/>
  <c r="FS12" i="1"/>
  <c r="IA12" i="1" s="1"/>
  <c r="FT12" i="1"/>
  <c r="IB12" i="1" s="1"/>
  <c r="BY13" i="1"/>
  <c r="BZ13" i="1"/>
  <c r="FQ13" i="1" s="1"/>
  <c r="HY13" i="1" s="1"/>
  <c r="FS13" i="1"/>
  <c r="IA13" i="1" s="1"/>
  <c r="FT13" i="1"/>
  <c r="IB13" i="1" s="1"/>
  <c r="BY14" i="1"/>
  <c r="BZ14" i="1"/>
  <c r="FQ14" i="1" s="1"/>
  <c r="HY14" i="1" s="1"/>
  <c r="FS14" i="1"/>
  <c r="IA14" i="1" s="1"/>
  <c r="FT14" i="1"/>
  <c r="IB14" i="1" s="1"/>
  <c r="BY15" i="1"/>
  <c r="BZ15" i="1"/>
  <c r="FQ15" i="1" s="1"/>
  <c r="HY15" i="1" s="1"/>
  <c r="FS15" i="1"/>
  <c r="IA15" i="1" s="1"/>
  <c r="FT15" i="1"/>
  <c r="IB15" i="1" s="1"/>
  <c r="BY16" i="1"/>
  <c r="BZ16" i="1"/>
  <c r="FQ16" i="1" s="1"/>
  <c r="HY16" i="1" s="1"/>
  <c r="FS16" i="1"/>
  <c r="IA16" i="1" s="1"/>
  <c r="FT16" i="1"/>
  <c r="IB16" i="1" s="1"/>
  <c r="BY17" i="1"/>
  <c r="BZ17" i="1"/>
  <c r="FQ17" i="1" s="1"/>
  <c r="HY17" i="1" s="1"/>
  <c r="FS17" i="1"/>
  <c r="IA17" i="1" s="1"/>
  <c r="FT17" i="1"/>
  <c r="IB17" i="1" s="1"/>
  <c r="BY18" i="1"/>
  <c r="BZ18" i="1"/>
  <c r="FQ18" i="1" s="1"/>
  <c r="HY18" i="1" s="1"/>
  <c r="FS18" i="1"/>
  <c r="IA18" i="1" s="1"/>
  <c r="FT18" i="1"/>
  <c r="IB18" i="1" s="1"/>
  <c r="BY19" i="1"/>
  <c r="BZ19" i="1"/>
  <c r="FQ19" i="1" s="1"/>
  <c r="HY19" i="1" s="1"/>
  <c r="FS19" i="1"/>
  <c r="IA19" i="1" s="1"/>
  <c r="FT19" i="1"/>
  <c r="IB19" i="1" s="1"/>
  <c r="BY20" i="1"/>
  <c r="BZ20" i="1"/>
  <c r="FQ20" i="1" s="1"/>
  <c r="HY20" i="1" s="1"/>
  <c r="FS20" i="1"/>
  <c r="IA20" i="1" s="1"/>
  <c r="FT20" i="1"/>
  <c r="IB20" i="1" s="1"/>
  <c r="BY21" i="1"/>
  <c r="BZ21" i="1"/>
  <c r="FQ21" i="1" s="1"/>
  <c r="HY21" i="1" s="1"/>
  <c r="FS21" i="1"/>
  <c r="IA21" i="1" s="1"/>
  <c r="FT21" i="1"/>
  <c r="IB21" i="1" s="1"/>
  <c r="BY22" i="1"/>
  <c r="BZ22" i="1"/>
  <c r="FQ22" i="1" s="1"/>
  <c r="HY22" i="1" s="1"/>
  <c r="FS22" i="1"/>
  <c r="IA22" i="1" s="1"/>
  <c r="FT22" i="1"/>
  <c r="IB22" i="1" s="1"/>
  <c r="DL5" i="1"/>
  <c r="FE18" i="1"/>
  <c r="HM18" i="1" s="1"/>
  <c r="FE19" i="1"/>
  <c r="HM19" i="1" s="1"/>
  <c r="FE20" i="1"/>
  <c r="HM20" i="1" s="1"/>
  <c r="FE21" i="1"/>
  <c r="HM21" i="1" s="1"/>
  <c r="FE22" i="1"/>
  <c r="HM22" i="1" s="1"/>
  <c r="BQ6" i="1"/>
  <c r="BQ7" i="1"/>
  <c r="BQ8" i="1"/>
  <c r="BQ9" i="1"/>
  <c r="BQ10" i="1"/>
  <c r="BQ11" i="1"/>
  <c r="BN12" i="1"/>
  <c r="BO12" i="1"/>
  <c r="GK12" i="1" s="1"/>
  <c r="IS12" i="1" s="1"/>
  <c r="BP12" i="1"/>
  <c r="GJ12" i="1" s="1"/>
  <c r="IR12" i="1" s="1"/>
  <c r="BQ12" i="1"/>
  <c r="GU12" i="1" s="1"/>
  <c r="JC12" i="1" s="1"/>
  <c r="BN13" i="1"/>
  <c r="BO13" i="1"/>
  <c r="GK13" i="1" s="1"/>
  <c r="IS13" i="1" s="1"/>
  <c r="BP13" i="1"/>
  <c r="GJ13" i="1" s="1"/>
  <c r="IR13" i="1" s="1"/>
  <c r="BQ13" i="1"/>
  <c r="GU13" i="1" s="1"/>
  <c r="JC13" i="1" s="1"/>
  <c r="BN14" i="1"/>
  <c r="BO14" i="1"/>
  <c r="GK14" i="1" s="1"/>
  <c r="IS14" i="1" s="1"/>
  <c r="BP14" i="1"/>
  <c r="GJ14" i="1" s="1"/>
  <c r="IR14" i="1" s="1"/>
  <c r="BQ14" i="1"/>
  <c r="GU14" i="1" s="1"/>
  <c r="JC14" i="1" s="1"/>
  <c r="BN15" i="1"/>
  <c r="BO15" i="1"/>
  <c r="GK15" i="1" s="1"/>
  <c r="IS15" i="1" s="1"/>
  <c r="BP15" i="1"/>
  <c r="GJ15" i="1" s="1"/>
  <c r="IR15" i="1" s="1"/>
  <c r="BQ15" i="1"/>
  <c r="GU15" i="1" s="1"/>
  <c r="JC15" i="1" s="1"/>
  <c r="BN16" i="1"/>
  <c r="BO16" i="1"/>
  <c r="GK16" i="1" s="1"/>
  <c r="IS16" i="1" s="1"/>
  <c r="BP16" i="1"/>
  <c r="GJ16" i="1" s="1"/>
  <c r="IR16" i="1" s="1"/>
  <c r="BQ16" i="1"/>
  <c r="GU16" i="1" s="1"/>
  <c r="JC16" i="1" s="1"/>
  <c r="BN17" i="1"/>
  <c r="BO17" i="1"/>
  <c r="GK17" i="1" s="1"/>
  <c r="IS17" i="1" s="1"/>
  <c r="BP17" i="1"/>
  <c r="GJ17" i="1" s="1"/>
  <c r="IR17" i="1" s="1"/>
  <c r="BQ17" i="1"/>
  <c r="GU17" i="1" s="1"/>
  <c r="JC17" i="1" s="1"/>
  <c r="BN18" i="1"/>
  <c r="BO18" i="1"/>
  <c r="GK18" i="1" s="1"/>
  <c r="IS18" i="1" s="1"/>
  <c r="BP18" i="1"/>
  <c r="GJ18" i="1" s="1"/>
  <c r="IR18" i="1" s="1"/>
  <c r="BQ18" i="1"/>
  <c r="GU18" i="1" s="1"/>
  <c r="JC18" i="1" s="1"/>
  <c r="BO19" i="1"/>
  <c r="GK19" i="1" s="1"/>
  <c r="IS19" i="1" s="1"/>
  <c r="BP19" i="1"/>
  <c r="GJ19" i="1" s="1"/>
  <c r="IR19" i="1" s="1"/>
  <c r="BQ19" i="1"/>
  <c r="GU19" i="1" s="1"/>
  <c r="JC19" i="1" s="1"/>
  <c r="BN20" i="1"/>
  <c r="BO20" i="1"/>
  <c r="GK20" i="1" s="1"/>
  <c r="IS20" i="1" s="1"/>
  <c r="BP20" i="1"/>
  <c r="GJ20" i="1" s="1"/>
  <c r="IR20" i="1" s="1"/>
  <c r="BQ20" i="1"/>
  <c r="GU20" i="1" s="1"/>
  <c r="JC20" i="1" s="1"/>
  <c r="BN21" i="1"/>
  <c r="BO21" i="1"/>
  <c r="GK21" i="1" s="1"/>
  <c r="IS21" i="1" s="1"/>
  <c r="BP21" i="1"/>
  <c r="GJ21" i="1" s="1"/>
  <c r="IR21" i="1" s="1"/>
  <c r="BQ21" i="1"/>
  <c r="GU21" i="1" s="1"/>
  <c r="JC21" i="1" s="1"/>
  <c r="BN22" i="1"/>
  <c r="BO22" i="1"/>
  <c r="GK22" i="1" s="1"/>
  <c r="IS22" i="1" s="1"/>
  <c r="BP22" i="1"/>
  <c r="GJ22" i="1" s="1"/>
  <c r="IR22" i="1" s="1"/>
  <c r="BQ22" i="1"/>
  <c r="GU22" i="1" s="1"/>
  <c r="JC22" i="1" s="1"/>
  <c r="DS5" i="1"/>
  <c r="BM12" i="1"/>
  <c r="BM13" i="1"/>
  <c r="BM14" i="1"/>
  <c r="BM15" i="1"/>
  <c r="BM16" i="1"/>
  <c r="BM17" i="1"/>
  <c r="BM18" i="1"/>
  <c r="BM19" i="1"/>
  <c r="BM20" i="1"/>
  <c r="BM21" i="1"/>
  <c r="BM22" i="1"/>
  <c r="GI20" i="1" l="1"/>
  <c r="IQ20" i="1" s="1"/>
  <c r="GI16" i="1"/>
  <c r="IQ16" i="1" s="1"/>
  <c r="GI12" i="1"/>
  <c r="IQ12" i="1" s="1"/>
  <c r="GI18" i="1"/>
  <c r="IQ18" i="1" s="1"/>
  <c r="GI13" i="1"/>
  <c r="IQ13" i="1" s="1"/>
  <c r="GI14" i="1"/>
  <c r="IQ14" i="1" s="1"/>
  <c r="GI17" i="1"/>
  <c r="IQ17" i="1" s="1"/>
  <c r="GI15" i="1"/>
  <c r="IQ15" i="1" s="1"/>
  <c r="CS20" i="1"/>
  <c r="HB20" i="1" s="1"/>
  <c r="JJ20" i="1" s="1"/>
  <c r="CT20" i="1"/>
  <c r="HC20" i="1" s="1"/>
  <c r="JK20" i="1" s="1"/>
  <c r="CQ20" i="1"/>
  <c r="GX20" i="1" s="1"/>
  <c r="JF20" i="1" s="1"/>
  <c r="DK20" i="1"/>
  <c r="DS20" i="1"/>
  <c r="DW20" i="1" s="1"/>
  <c r="CQ19" i="1"/>
  <c r="GX19" i="1" s="1"/>
  <c r="JF19" i="1" s="1"/>
  <c r="CT19" i="1"/>
  <c r="HC19" i="1" s="1"/>
  <c r="JK19" i="1" s="1"/>
  <c r="CS19" i="1"/>
  <c r="HB19" i="1" s="1"/>
  <c r="JJ19" i="1" s="1"/>
  <c r="DK19" i="1"/>
  <c r="DS19" i="1"/>
  <c r="DW19" i="1" s="1"/>
  <c r="GI22" i="1"/>
  <c r="IQ22" i="1" s="1"/>
  <c r="GI21" i="1"/>
  <c r="IQ21" i="1" s="1"/>
  <c r="CQ18" i="1"/>
  <c r="GX18" i="1" s="1"/>
  <c r="JF18" i="1" s="1"/>
  <c r="CT18" i="1"/>
  <c r="HC18" i="1" s="1"/>
  <c r="JK18" i="1" s="1"/>
  <c r="CS18" i="1"/>
  <c r="HB18" i="1" s="1"/>
  <c r="JJ18" i="1" s="1"/>
  <c r="DS18" i="1"/>
  <c r="DW18" i="1" s="1"/>
  <c r="DK18" i="1"/>
  <c r="EF5" i="1"/>
  <c r="DY5" i="1"/>
  <c r="EC5" i="1"/>
  <c r="EA5" i="1"/>
  <c r="EB5" i="1"/>
  <c r="EE5" i="1"/>
  <c r="EH5" i="1"/>
  <c r="DV5" i="1"/>
  <c r="CT22" i="1"/>
  <c r="HC22" i="1" s="1"/>
  <c r="JK22" i="1" s="1"/>
  <c r="CS22" i="1"/>
  <c r="HB22" i="1" s="1"/>
  <c r="JJ22" i="1" s="1"/>
  <c r="CQ22" i="1"/>
  <c r="GX22" i="1" s="1"/>
  <c r="JF22" i="1" s="1"/>
  <c r="DK22" i="1"/>
  <c r="DS22" i="1"/>
  <c r="DW22" i="1" s="1"/>
  <c r="CS21" i="1"/>
  <c r="HB21" i="1" s="1"/>
  <c r="JJ21" i="1" s="1"/>
  <c r="CQ21" i="1"/>
  <c r="GX21" i="1" s="1"/>
  <c r="JF21" i="1" s="1"/>
  <c r="CT21" i="1"/>
  <c r="HC21" i="1" s="1"/>
  <c r="JK21" i="1" s="1"/>
  <c r="DK21" i="1"/>
  <c r="DS21" i="1"/>
  <c r="DW21" i="1" s="1"/>
  <c r="DS6" i="1"/>
  <c r="FC22" i="1"/>
  <c r="HK22" i="1" s="1"/>
  <c r="EW5" i="1"/>
  <c r="ET5" i="1"/>
  <c r="DE5" i="1" s="1"/>
  <c r="EW21" i="1"/>
  <c r="ET21" i="1"/>
  <c r="BA20" i="1"/>
  <c r="EW20" i="1"/>
  <c r="ET20" i="1"/>
  <c r="ET22" i="1"/>
  <c r="EW22" i="1"/>
  <c r="BX19" i="1"/>
  <c r="ET19" i="1"/>
  <c r="EW19" i="1"/>
  <c r="BU18" i="1"/>
  <c r="EW18" i="1"/>
  <c r="ET18" i="1"/>
  <c r="ET6" i="1"/>
  <c r="DE6" i="1" s="1"/>
  <c r="EW6" i="1"/>
  <c r="BA21" i="1"/>
  <c r="BU20" i="1"/>
  <c r="BA22" i="1"/>
  <c r="BA19" i="1"/>
  <c r="FB19" i="1" s="1"/>
  <c r="HJ19" i="1" s="1"/>
  <c r="FC18" i="1"/>
  <c r="HK18" i="1" s="1"/>
  <c r="BU19" i="1"/>
  <c r="BX22" i="1"/>
  <c r="BA18" i="1"/>
  <c r="BX21" i="1"/>
  <c r="BU21" i="1"/>
  <c r="BX20" i="1"/>
  <c r="AZ19" i="1"/>
  <c r="BX18" i="1"/>
  <c r="AZ18" i="1"/>
  <c r="BU22" i="1"/>
  <c r="BN19" i="1"/>
  <c r="GI19" i="1" s="1"/>
  <c r="IQ19" i="1" s="1"/>
  <c r="FC19" i="1"/>
  <c r="HK19" i="1" s="1"/>
  <c r="AZ22" i="1"/>
  <c r="AZ21" i="1"/>
  <c r="AZ20" i="1"/>
  <c r="DW6" i="1" l="1"/>
  <c r="DZ6" i="1"/>
  <c r="DE19" i="1"/>
  <c r="GG19" i="1" s="1"/>
  <c r="CX22" i="1"/>
  <c r="FZ22" i="1" s="1"/>
  <c r="IH22" i="1" s="1"/>
  <c r="CV22" i="1"/>
  <c r="FW22" i="1" s="1"/>
  <c r="IE22" i="1" s="1"/>
  <c r="CZ22" i="1"/>
  <c r="GB22" i="1" s="1"/>
  <c r="IJ22" i="1" s="1"/>
  <c r="DB22" i="1"/>
  <c r="DE21" i="1"/>
  <c r="GG21" i="1" s="1"/>
  <c r="CZ6" i="1"/>
  <c r="DB6" i="1"/>
  <c r="CX6" i="1"/>
  <c r="CV6" i="1"/>
  <c r="CZ18" i="1"/>
  <c r="GB18" i="1" s="1"/>
  <c r="IJ18" i="1" s="1"/>
  <c r="DB18" i="1"/>
  <c r="GC18" i="1" s="1"/>
  <c r="IK18" i="1" s="1"/>
  <c r="CX18" i="1"/>
  <c r="FZ18" i="1" s="1"/>
  <c r="IH18" i="1" s="1"/>
  <c r="CV18" i="1"/>
  <c r="FW18" i="1" s="1"/>
  <c r="IE18" i="1" s="1"/>
  <c r="DE22" i="1"/>
  <c r="GG22" i="1" s="1"/>
  <c r="CX21" i="1"/>
  <c r="FZ21" i="1" s="1"/>
  <c r="IH21" i="1" s="1"/>
  <c r="CV21" i="1"/>
  <c r="FW21" i="1" s="1"/>
  <c r="IE21" i="1" s="1"/>
  <c r="CZ21" i="1"/>
  <c r="GB21" i="1" s="1"/>
  <c r="IJ21" i="1" s="1"/>
  <c r="DB21" i="1"/>
  <c r="GC21" i="1" s="1"/>
  <c r="IK21" i="1" s="1"/>
  <c r="CX5" i="1"/>
  <c r="CV5" i="1"/>
  <c r="DB5" i="1"/>
  <c r="CZ5" i="1"/>
  <c r="GB5" i="1" s="1"/>
  <c r="DE18" i="1"/>
  <c r="GG18" i="1" s="1"/>
  <c r="DE20" i="1"/>
  <c r="GG20" i="1" s="1"/>
  <c r="CX20" i="1"/>
  <c r="FZ20" i="1" s="1"/>
  <c r="IH20" i="1" s="1"/>
  <c r="CV20" i="1"/>
  <c r="FW20" i="1" s="1"/>
  <c r="IE20" i="1" s="1"/>
  <c r="CZ20" i="1"/>
  <c r="GB20" i="1" s="1"/>
  <c r="IJ20" i="1" s="1"/>
  <c r="DB20" i="1"/>
  <c r="GC20" i="1" s="1"/>
  <c r="IK20" i="1" s="1"/>
  <c r="CZ19" i="1"/>
  <c r="GB19" i="1" s="1"/>
  <c r="IJ19" i="1" s="1"/>
  <c r="DB19" i="1"/>
  <c r="GC19" i="1" s="1"/>
  <c r="IK19" i="1" s="1"/>
  <c r="CX19" i="1"/>
  <c r="FZ19" i="1" s="1"/>
  <c r="IH19" i="1" s="1"/>
  <c r="CV19" i="1"/>
  <c r="FW19" i="1" s="1"/>
  <c r="IE19" i="1" s="1"/>
  <c r="FM19" i="1"/>
  <c r="HU19" i="1" s="1"/>
  <c r="FM18" i="1"/>
  <c r="FM21" i="1"/>
  <c r="HU21" i="1" s="1"/>
  <c r="FM22" i="1"/>
  <c r="FM20" i="1"/>
  <c r="DH22" i="1"/>
  <c r="HG22" i="1" s="1"/>
  <c r="JO22" i="1" s="1"/>
  <c r="FL22" i="1"/>
  <c r="HT22" i="1" s="1"/>
  <c r="BR21" i="1"/>
  <c r="FB21" i="1"/>
  <c r="HJ21" i="1" s="1"/>
  <c r="DY22" i="1"/>
  <c r="EC22" i="1"/>
  <c r="EA22" i="1"/>
  <c r="EF22" i="1"/>
  <c r="EE22" i="1"/>
  <c r="EB22" i="1"/>
  <c r="EH22" i="1"/>
  <c r="DZ22" i="1"/>
  <c r="DV22" i="1"/>
  <c r="EX21" i="1"/>
  <c r="FC21" i="1"/>
  <c r="HK21" i="1" s="1"/>
  <c r="DY6" i="1"/>
  <c r="EC6" i="1"/>
  <c r="EH6" i="1"/>
  <c r="EF6" i="1"/>
  <c r="EB6" i="1"/>
  <c r="EA6" i="1"/>
  <c r="EE6" i="1"/>
  <c r="DV6" i="1"/>
  <c r="DM20" i="1"/>
  <c r="DQ20" i="1" s="1"/>
  <c r="DP20" i="1"/>
  <c r="DN20" i="1"/>
  <c r="DH20" i="1"/>
  <c r="HG20" i="1" s="1"/>
  <c r="JO20" i="1" s="1"/>
  <c r="FL20" i="1"/>
  <c r="HT20" i="1" s="1"/>
  <c r="DU8" i="1"/>
  <c r="DP22" i="1"/>
  <c r="DN22" i="1"/>
  <c r="DM22" i="1"/>
  <c r="DM21" i="1"/>
  <c r="DQ21" i="1" s="1"/>
  <c r="DP21" i="1"/>
  <c r="DN21" i="1"/>
  <c r="EA21" i="1"/>
  <c r="EF21" i="1"/>
  <c r="DY21" i="1"/>
  <c r="EC21" i="1"/>
  <c r="EH21" i="1"/>
  <c r="EE21" i="1"/>
  <c r="EB21" i="1"/>
  <c r="DZ21" i="1"/>
  <c r="DV21" i="1"/>
  <c r="BR20" i="1"/>
  <c r="FB20" i="1"/>
  <c r="HJ20" i="1" s="1"/>
  <c r="DM18" i="1"/>
  <c r="DQ18" i="1" s="1"/>
  <c r="DP18" i="1"/>
  <c r="DN18" i="1"/>
  <c r="EE19" i="1"/>
  <c r="EH19" i="1"/>
  <c r="EB19" i="1"/>
  <c r="EF19" i="1"/>
  <c r="EC19" i="1"/>
  <c r="DY19" i="1"/>
  <c r="EA19" i="1"/>
  <c r="DZ19" i="1"/>
  <c r="DV19" i="1"/>
  <c r="CU20" i="1"/>
  <c r="FC20" i="1"/>
  <c r="HK20" i="1" s="1"/>
  <c r="EH18" i="1"/>
  <c r="EC18" i="1"/>
  <c r="EE18" i="1"/>
  <c r="EF18" i="1"/>
  <c r="EB18" i="1"/>
  <c r="DY18" i="1"/>
  <c r="EA18" i="1"/>
  <c r="DZ18" i="1"/>
  <c r="DV18" i="1"/>
  <c r="DP19" i="1"/>
  <c r="DN19" i="1"/>
  <c r="DM19" i="1"/>
  <c r="DH21" i="1"/>
  <c r="HG21" i="1" s="1"/>
  <c r="JO21" i="1" s="1"/>
  <c r="FL21" i="1"/>
  <c r="HT21" i="1" s="1"/>
  <c r="BR22" i="1"/>
  <c r="FB22" i="1"/>
  <c r="HJ22" i="1" s="1"/>
  <c r="DH19" i="1"/>
  <c r="HG19" i="1" s="1"/>
  <c r="JO19" i="1" s="1"/>
  <c r="FL19" i="1"/>
  <c r="HT19" i="1" s="1"/>
  <c r="BR18" i="1"/>
  <c r="FB18" i="1"/>
  <c r="HJ18" i="1" s="1"/>
  <c r="DH18" i="1"/>
  <c r="HG18" i="1" s="1"/>
  <c r="JO18" i="1" s="1"/>
  <c r="FL18" i="1"/>
  <c r="HT18" i="1" s="1"/>
  <c r="DM6" i="1"/>
  <c r="DQ6" i="1" s="1"/>
  <c r="DN6" i="1"/>
  <c r="DP6" i="1"/>
  <c r="DY20" i="1"/>
  <c r="EC20" i="1"/>
  <c r="EA20" i="1"/>
  <c r="EE20" i="1"/>
  <c r="EF20" i="1"/>
  <c r="EH20" i="1"/>
  <c r="EB20" i="1"/>
  <c r="DZ20" i="1"/>
  <c r="DV20" i="1"/>
  <c r="CU22" i="1"/>
  <c r="EX19" i="1"/>
  <c r="CU19" i="1"/>
  <c r="CU18" i="1"/>
  <c r="EX22" i="1"/>
  <c r="GC22" i="1"/>
  <c r="IK22" i="1" s="1"/>
  <c r="CU21" i="1"/>
  <c r="EX20" i="1"/>
  <c r="EX18" i="1"/>
  <c r="BR19" i="1"/>
  <c r="IO20" i="1" l="1"/>
  <c r="IO22" i="1"/>
  <c r="IO19" i="1"/>
  <c r="IO21" i="1"/>
  <c r="IO18" i="1"/>
  <c r="HU20" i="1"/>
  <c r="HU22" i="1"/>
  <c r="HU18" i="1"/>
  <c r="ER18" i="1"/>
  <c r="ER20" i="1"/>
  <c r="ER22" i="1"/>
  <c r="ER21" i="1"/>
  <c r="ER19" i="1"/>
  <c r="DO21" i="1"/>
  <c r="EK22" i="1"/>
  <c r="EK20" i="1"/>
  <c r="DO6" i="1"/>
  <c r="EK19" i="1"/>
  <c r="DO19" i="1"/>
  <c r="DO22" i="1"/>
  <c r="DR6" i="1"/>
  <c r="EK18" i="1"/>
  <c r="EI18" i="1"/>
  <c r="HA18" i="1" s="1"/>
  <c r="JI18" i="1" s="1"/>
  <c r="BP15" i="11" s="1"/>
  <c r="EI21" i="1"/>
  <c r="HA21" i="1" s="1"/>
  <c r="JI21" i="1" s="1"/>
  <c r="BP18" i="11" s="1"/>
  <c r="EI22" i="1"/>
  <c r="HA22" i="1" s="1"/>
  <c r="JI22" i="1" s="1"/>
  <c r="BP19" i="11" s="1"/>
  <c r="DR21" i="1"/>
  <c r="DO20" i="1"/>
  <c r="DQ19" i="1"/>
  <c r="DR19" i="1" s="1"/>
  <c r="EJ19" i="1"/>
  <c r="DR20" i="1"/>
  <c r="EJ21" i="1"/>
  <c r="EI20" i="1"/>
  <c r="HA20" i="1" s="1"/>
  <c r="JI20" i="1" s="1"/>
  <c r="BP17" i="11" s="1"/>
  <c r="EI19" i="1"/>
  <c r="HA19" i="1" s="1"/>
  <c r="JI19" i="1" s="1"/>
  <c r="BP16" i="11" s="1"/>
  <c r="DO18" i="1"/>
  <c r="EJ18" i="1"/>
  <c r="DR18" i="1"/>
  <c r="EJ20" i="1"/>
  <c r="DF19" i="1"/>
  <c r="EL19" i="1" s="1"/>
  <c r="EY19" i="1" s="1"/>
  <c r="EK21" i="1"/>
  <c r="DQ22" i="1"/>
  <c r="DR22" i="1" s="1"/>
  <c r="EJ22" i="1"/>
  <c r="DF21" i="1"/>
  <c r="EL21" i="1" s="1"/>
  <c r="DF18" i="1"/>
  <c r="EL18" i="1" s="1"/>
  <c r="DF22" i="1"/>
  <c r="DF20" i="1"/>
  <c r="HD18" i="1" l="1"/>
  <c r="JL18" i="1" s="1"/>
  <c r="HD19" i="1"/>
  <c r="JL19" i="1" s="1"/>
  <c r="HD21" i="1"/>
  <c r="JL21" i="1" s="1"/>
  <c r="HD20" i="1"/>
  <c r="JL20" i="1" s="1"/>
  <c r="HD22" i="1"/>
  <c r="JL22" i="1" s="1"/>
  <c r="DG19" i="1"/>
  <c r="DJ19" i="1" s="1"/>
  <c r="EM19" i="1" s="1"/>
  <c r="EY18" i="1"/>
  <c r="EL20" i="1"/>
  <c r="EY20" i="1" s="1"/>
  <c r="EL22" i="1"/>
  <c r="EY22" i="1" s="1"/>
  <c r="EY21" i="1"/>
  <c r="BU6" i="1"/>
  <c r="EO22" i="1" l="1"/>
  <c r="BS19" i="11"/>
  <c r="EO20" i="1"/>
  <c r="BS17" i="11"/>
  <c r="EO19" i="1"/>
  <c r="BS16" i="11"/>
  <c r="EO21" i="1"/>
  <c r="BS18" i="11"/>
  <c r="EO18" i="1"/>
  <c r="BS15" i="11"/>
  <c r="HE21" i="1"/>
  <c r="HE19" i="1"/>
  <c r="HE18" i="1"/>
  <c r="HE20" i="1"/>
  <c r="HE22" i="1"/>
  <c r="DG21" i="1"/>
  <c r="DJ21" i="1" s="1"/>
  <c r="EM21" i="1" s="1"/>
  <c r="DG22" i="1"/>
  <c r="DJ22" i="1" s="1"/>
  <c r="EM22" i="1" s="1"/>
  <c r="DG20" i="1"/>
  <c r="DJ20" i="1" s="1"/>
  <c r="EM20" i="1" s="1"/>
  <c r="DG18" i="1"/>
  <c r="DJ18" i="1" s="1"/>
  <c r="EM18" i="1" s="1"/>
  <c r="DN5" i="1"/>
  <c r="DM5" i="1"/>
  <c r="DQ5" i="1" s="1"/>
  <c r="DP5" i="1"/>
  <c r="JM18" i="1" l="1"/>
  <c r="HH18" i="1"/>
  <c r="JM22" i="1"/>
  <c r="HH22" i="1"/>
  <c r="JM19" i="1"/>
  <c r="HH19" i="1"/>
  <c r="JM20" i="1"/>
  <c r="HH20" i="1"/>
  <c r="JM21" i="1"/>
  <c r="HH21" i="1"/>
  <c r="EP22" i="1"/>
  <c r="DO5" i="1"/>
  <c r="DR5" i="1"/>
  <c r="JP20" i="1" l="1"/>
  <c r="BT17" i="11"/>
  <c r="JP21" i="1"/>
  <c r="BT18" i="11"/>
  <c r="JP19" i="1"/>
  <c r="BT16" i="11"/>
  <c r="JP22" i="1"/>
  <c r="BT19" i="11"/>
  <c r="JP18" i="1"/>
  <c r="BT15" i="11"/>
  <c r="EP20" i="1"/>
  <c r="EP21" i="1"/>
  <c r="EP18" i="1"/>
  <c r="EP19" i="1"/>
  <c r="DL4" i="1"/>
  <c r="FX6" i="1" l="1"/>
  <c r="IF6" i="1" s="1"/>
  <c r="GA6" i="1"/>
  <c r="II6" i="1" s="1"/>
  <c r="FX7" i="1"/>
  <c r="IF7" i="1" s="1"/>
  <c r="GA7" i="1"/>
  <c r="II7" i="1" s="1"/>
  <c r="FX8" i="1"/>
  <c r="IF8" i="1" s="1"/>
  <c r="GA8" i="1"/>
  <c r="II8" i="1" s="1"/>
  <c r="FX9" i="1"/>
  <c r="IF9" i="1" s="1"/>
  <c r="GA9" i="1"/>
  <c r="II9" i="1" s="1"/>
  <c r="FX10" i="1"/>
  <c r="IF10" i="1" s="1"/>
  <c r="GA10" i="1"/>
  <c r="II10" i="1" s="1"/>
  <c r="FX11" i="1"/>
  <c r="IF11" i="1" s="1"/>
  <c r="GA11" i="1"/>
  <c r="II11" i="1" s="1"/>
  <c r="GY5" i="1" l="1"/>
  <c r="AK4" i="1"/>
  <c r="AO4" i="1"/>
  <c r="AP4" i="1"/>
  <c r="CW4" i="1"/>
  <c r="CY4" i="1"/>
  <c r="ED4" i="1"/>
  <c r="EG4" i="1"/>
  <c r="JG5" i="1" l="1"/>
  <c r="BZ6" i="1"/>
  <c r="BZ7" i="1"/>
  <c r="BZ8" i="1"/>
  <c r="BZ9" i="1"/>
  <c r="BZ10" i="1"/>
  <c r="BZ11" i="1"/>
  <c r="BY6" i="1"/>
  <c r="BY7" i="1"/>
  <c r="BY8" i="1"/>
  <c r="BY9" i="1"/>
  <c r="BY10" i="1"/>
  <c r="BY11" i="1"/>
  <c r="FE6" i="1" l="1"/>
  <c r="HM6" i="1" s="1"/>
  <c r="BB6" i="1" l="1"/>
  <c r="FD6" i="1" s="1"/>
  <c r="HL6" i="1" s="1"/>
  <c r="BC6" i="1"/>
  <c r="FG6" i="1" s="1"/>
  <c r="HO6" i="1" s="1"/>
  <c r="BG6" i="1"/>
  <c r="FR6" i="1" s="1"/>
  <c r="HZ6" i="1" s="1"/>
  <c r="BH6" i="1"/>
  <c r="FQ6" i="1" s="1"/>
  <c r="HY6" i="1" s="1"/>
  <c r="BC7" i="1"/>
  <c r="FG7" i="1" s="1"/>
  <c r="HO7" i="1" s="1"/>
  <c r="BG7" i="1"/>
  <c r="FR7" i="1" s="1"/>
  <c r="HZ7" i="1" s="1"/>
  <c r="BH7" i="1"/>
  <c r="FQ7" i="1" s="1"/>
  <c r="HY7" i="1" s="1"/>
  <c r="BC8" i="1"/>
  <c r="FG8" i="1" s="1"/>
  <c r="HO8" i="1" s="1"/>
  <c r="BG8" i="1"/>
  <c r="FR8" i="1" s="1"/>
  <c r="HZ8" i="1" s="1"/>
  <c r="BH8" i="1"/>
  <c r="FQ8" i="1" s="1"/>
  <c r="HY8" i="1" s="1"/>
  <c r="BC9" i="1"/>
  <c r="FG9" i="1" s="1"/>
  <c r="HO9" i="1" s="1"/>
  <c r="BG9" i="1"/>
  <c r="FR9" i="1" s="1"/>
  <c r="HZ9" i="1" s="1"/>
  <c r="BH9" i="1"/>
  <c r="FQ9" i="1" s="1"/>
  <c r="HY9" i="1" s="1"/>
  <c r="BC10" i="1"/>
  <c r="FG10" i="1" s="1"/>
  <c r="HO10" i="1" s="1"/>
  <c r="BG10" i="1"/>
  <c r="FR10" i="1" s="1"/>
  <c r="HZ10" i="1" s="1"/>
  <c r="BH10" i="1"/>
  <c r="FQ10" i="1" s="1"/>
  <c r="HY10" i="1" s="1"/>
  <c r="BC11" i="1"/>
  <c r="FG11" i="1" s="1"/>
  <c r="HO11" i="1" s="1"/>
  <c r="BG11" i="1"/>
  <c r="FR11" i="1" s="1"/>
  <c r="HZ11" i="1" s="1"/>
  <c r="BH11" i="1"/>
  <c r="FQ11" i="1" s="1"/>
  <c r="HY11" i="1" s="1"/>
  <c r="BB5" i="1"/>
  <c r="BC5" i="1"/>
  <c r="BG5" i="1"/>
  <c r="BH5" i="1"/>
  <c r="BL6" i="1"/>
  <c r="BL7" i="1"/>
  <c r="BL8" i="1"/>
  <c r="BL9" i="1"/>
  <c r="BL10" i="1"/>
  <c r="BL11" i="1"/>
  <c r="FY5" i="1"/>
  <c r="BN6" i="1"/>
  <c r="BN7" i="1"/>
  <c r="BN8" i="1"/>
  <c r="BN10" i="1"/>
  <c r="AJ9" i="1" l="1"/>
  <c r="AI9" i="1"/>
  <c r="AI7" i="1"/>
  <c r="AJ7" i="1"/>
  <c r="AJ17" i="1"/>
  <c r="AI17" i="1"/>
  <c r="AJ16" i="1"/>
  <c r="AI16" i="1"/>
  <c r="AJ15" i="1"/>
  <c r="AI15" i="1"/>
  <c r="AJ14" i="1"/>
  <c r="BT14" i="1" s="1"/>
  <c r="FE14" i="1" s="1"/>
  <c r="AI14" i="1"/>
  <c r="AJ13" i="1"/>
  <c r="BT13" i="1" s="1"/>
  <c r="FE13" i="1" s="1"/>
  <c r="AI13" i="1"/>
  <c r="AI12" i="1"/>
  <c r="AJ12" i="1"/>
  <c r="BT17" i="1"/>
  <c r="FE17" i="1" s="1"/>
  <c r="BT12" i="1"/>
  <c r="FE12" i="1" s="1"/>
  <c r="BT9" i="1"/>
  <c r="FE9" i="1" s="1"/>
  <c r="BT7" i="1"/>
  <c r="FE7" i="1" s="1"/>
  <c r="I12" i="11"/>
  <c r="CE15" i="1"/>
  <c r="CC15" i="1"/>
  <c r="CH15" i="1"/>
  <c r="CM15" i="1"/>
  <c r="GS15" i="1" s="1"/>
  <c r="CD15" i="1"/>
  <c r="I13" i="11"/>
  <c r="CE16" i="1"/>
  <c r="CC16" i="1"/>
  <c r="CH16" i="1"/>
  <c r="CD16" i="1"/>
  <c r="CM16" i="1"/>
  <c r="GS16" i="1" s="1"/>
  <c r="I11" i="11"/>
  <c r="CE14" i="1"/>
  <c r="CC14" i="1"/>
  <c r="CM14" i="1"/>
  <c r="GS14" i="1" s="1"/>
  <c r="CD14" i="1"/>
  <c r="CH14" i="1"/>
  <c r="I2" i="11"/>
  <c r="CC5" i="1"/>
  <c r="CE5" i="1"/>
  <c r="CD5" i="1"/>
  <c r="CM5" i="1"/>
  <c r="CH5" i="1"/>
  <c r="I10" i="11"/>
  <c r="CC13" i="1"/>
  <c r="CE13" i="1"/>
  <c r="CD13" i="1"/>
  <c r="CM13" i="1"/>
  <c r="GS13" i="1" s="1"/>
  <c r="CH13" i="1"/>
  <c r="I9" i="11"/>
  <c r="CC12" i="1"/>
  <c r="CE12" i="1"/>
  <c r="CM12" i="1"/>
  <c r="GS12" i="1" s="1"/>
  <c r="CD12" i="1"/>
  <c r="CH12" i="1"/>
  <c r="I6" i="11"/>
  <c r="CC9" i="1"/>
  <c r="FP9" i="1" s="1"/>
  <c r="HX9" i="1" s="1"/>
  <c r="CE9" i="1"/>
  <c r="CD9" i="1"/>
  <c r="CM9" i="1"/>
  <c r="GS9" i="1" s="1"/>
  <c r="JA9" i="1" s="1"/>
  <c r="CH9" i="1"/>
  <c r="DI9" i="1" s="1"/>
  <c r="HF9" i="1" s="1"/>
  <c r="I14" i="11"/>
  <c r="CE17" i="1"/>
  <c r="CC17" i="1"/>
  <c r="CH17" i="1"/>
  <c r="CD17" i="1"/>
  <c r="CM17" i="1"/>
  <c r="GS17" i="1" s="1"/>
  <c r="CE7" i="1"/>
  <c r="CC7" i="1"/>
  <c r="FP7" i="1" s="1"/>
  <c r="HX7" i="1" s="1"/>
  <c r="CH7" i="1"/>
  <c r="DI7" i="1" s="1"/>
  <c r="HF7" i="1" s="1"/>
  <c r="CD7" i="1"/>
  <c r="CM7" i="1"/>
  <c r="GS7" i="1" s="1"/>
  <c r="JA7" i="1" s="1"/>
  <c r="IG5" i="1"/>
  <c r="BV4" i="1"/>
  <c r="BG4" i="1"/>
  <c r="BO11" i="1"/>
  <c r="BK10" i="1"/>
  <c r="BO9" i="1"/>
  <c r="BK8" i="1"/>
  <c r="BO7" i="1"/>
  <c r="BK6" i="1"/>
  <c r="GQ11" i="1"/>
  <c r="IY11" i="1" s="1"/>
  <c r="GW10" i="1"/>
  <c r="JE10" i="1" s="1"/>
  <c r="GQ9" i="1"/>
  <c r="IY9" i="1" s="1"/>
  <c r="GW8" i="1"/>
  <c r="JE8" i="1" s="1"/>
  <c r="GQ7" i="1"/>
  <c r="IY7" i="1" s="1"/>
  <c r="GW6" i="1"/>
  <c r="JE6" i="1" s="1"/>
  <c r="GM8" i="1"/>
  <c r="IU8" i="1" s="1"/>
  <c r="GR11" i="1"/>
  <c r="IZ11" i="1" s="1"/>
  <c r="GO10" i="1"/>
  <c r="IW10" i="1" s="1"/>
  <c r="GR9" i="1"/>
  <c r="IZ9" i="1" s="1"/>
  <c r="GO8" i="1"/>
  <c r="IW8" i="1" s="1"/>
  <c r="GR7" i="1"/>
  <c r="IZ7" i="1" s="1"/>
  <c r="GO6" i="1"/>
  <c r="IW6" i="1" s="1"/>
  <c r="GM9" i="1"/>
  <c r="IU9" i="1" s="1"/>
  <c r="GE11" i="1"/>
  <c r="GE9" i="1"/>
  <c r="GE7" i="1"/>
  <c r="BF11" i="1"/>
  <c r="GV8" i="1"/>
  <c r="JD8" i="1" s="1"/>
  <c r="GL8" i="1"/>
  <c r="IT8" i="1" s="1"/>
  <c r="FY11" i="1"/>
  <c r="IG11" i="1" s="1"/>
  <c r="GP10" i="1"/>
  <c r="IX10" i="1" s="1"/>
  <c r="FY9" i="1"/>
  <c r="IG9" i="1" s="1"/>
  <c r="GP8" i="1"/>
  <c r="IX8" i="1" s="1"/>
  <c r="FY7" i="1"/>
  <c r="IG7" i="1" s="1"/>
  <c r="GP6" i="1"/>
  <c r="IX6" i="1" s="1"/>
  <c r="GL9" i="1"/>
  <c r="IT9" i="1" s="1"/>
  <c r="GY10" i="1"/>
  <c r="JG10" i="1" s="1"/>
  <c r="GY8" i="1"/>
  <c r="JG8" i="1" s="1"/>
  <c r="BP11" i="1"/>
  <c r="BP7" i="1"/>
  <c r="GT11" i="1"/>
  <c r="JB11" i="1" s="1"/>
  <c r="BF7" i="1"/>
  <c r="BD8" i="1"/>
  <c r="BF10" i="1"/>
  <c r="BK11" i="1"/>
  <c r="BO10" i="1"/>
  <c r="BK9" i="1"/>
  <c r="BO8" i="1"/>
  <c r="BK7" i="1"/>
  <c r="BO6" i="1"/>
  <c r="GW11" i="1"/>
  <c r="JE11" i="1" s="1"/>
  <c r="GQ10" i="1"/>
  <c r="IY10" i="1" s="1"/>
  <c r="GW9" i="1"/>
  <c r="JE9" i="1" s="1"/>
  <c r="GQ8" i="1"/>
  <c r="IY8" i="1" s="1"/>
  <c r="GW7" i="1"/>
  <c r="JE7" i="1" s="1"/>
  <c r="GQ6" i="1"/>
  <c r="IY6" i="1" s="1"/>
  <c r="GM10" i="1"/>
  <c r="IU10" i="1" s="1"/>
  <c r="GM6" i="1"/>
  <c r="IU6" i="1" s="1"/>
  <c r="BP9" i="1"/>
  <c r="BM6" i="1"/>
  <c r="GT9" i="1"/>
  <c r="JB9" i="1" s="1"/>
  <c r="BF8" i="1"/>
  <c r="BM9" i="1"/>
  <c r="BP8" i="1"/>
  <c r="GV11" i="1"/>
  <c r="JD11" i="1" s="1"/>
  <c r="GT10" i="1"/>
  <c r="JB10" i="1" s="1"/>
  <c r="GV9" i="1"/>
  <c r="JD9" i="1" s="1"/>
  <c r="GT8" i="1"/>
  <c r="JB8" i="1" s="1"/>
  <c r="GV7" i="1"/>
  <c r="JD7" i="1" s="1"/>
  <c r="GT6" i="1"/>
  <c r="JB6" i="1" s="1"/>
  <c r="GL10" i="1"/>
  <c r="IT10" i="1" s="1"/>
  <c r="GL6" i="1"/>
  <c r="IT6" i="1" s="1"/>
  <c r="BF9" i="1"/>
  <c r="GV6" i="1"/>
  <c r="JD6" i="1" s="1"/>
  <c r="BD10" i="1"/>
  <c r="BD11" i="1"/>
  <c r="FH11" i="1" s="1"/>
  <c r="HP11" i="1" s="1"/>
  <c r="BD9" i="1"/>
  <c r="BD7" i="1"/>
  <c r="GO11" i="1"/>
  <c r="IW11" i="1" s="1"/>
  <c r="GR10" i="1"/>
  <c r="IZ10" i="1" s="1"/>
  <c r="GO9" i="1"/>
  <c r="IW9" i="1" s="1"/>
  <c r="GR8" i="1"/>
  <c r="IZ8" i="1" s="1"/>
  <c r="GO7" i="1"/>
  <c r="IW7" i="1" s="1"/>
  <c r="GR6" i="1"/>
  <c r="IZ6" i="1" s="1"/>
  <c r="GM11" i="1"/>
  <c r="IU11" i="1" s="1"/>
  <c r="GM7" i="1"/>
  <c r="IU7" i="1" s="1"/>
  <c r="GE10" i="1"/>
  <c r="GE8" i="1"/>
  <c r="GE6" i="1"/>
  <c r="BM10" i="1"/>
  <c r="GV10" i="1"/>
  <c r="JD10" i="1" s="1"/>
  <c r="GT7" i="1"/>
  <c r="JB7" i="1" s="1"/>
  <c r="BD6" i="1"/>
  <c r="FH6" i="1" s="1"/>
  <c r="HP6" i="1" s="1"/>
  <c r="BF6" i="1"/>
  <c r="GP11" i="1"/>
  <c r="IX11" i="1" s="1"/>
  <c r="FY10" i="1"/>
  <c r="IG10" i="1" s="1"/>
  <c r="GP9" i="1"/>
  <c r="IX9" i="1" s="1"/>
  <c r="FY8" i="1"/>
  <c r="IG8" i="1" s="1"/>
  <c r="GP7" i="1"/>
  <c r="IX7" i="1" s="1"/>
  <c r="FY6" i="1"/>
  <c r="IG6" i="1" s="1"/>
  <c r="GL11" i="1"/>
  <c r="IT11" i="1" s="1"/>
  <c r="GL7" i="1"/>
  <c r="IT7" i="1" s="1"/>
  <c r="GY11" i="1"/>
  <c r="JG11" i="1" s="1"/>
  <c r="GY9" i="1"/>
  <c r="JG9" i="1" s="1"/>
  <c r="GY7" i="1"/>
  <c r="JG7" i="1" s="1"/>
  <c r="BH4" i="1"/>
  <c r="BC4" i="1"/>
  <c r="FV11" i="1"/>
  <c r="ID11" i="1" s="1"/>
  <c r="FV9" i="1"/>
  <c r="ID9" i="1" s="1"/>
  <c r="FV7" i="1"/>
  <c r="ID7" i="1" s="1"/>
  <c r="FV10" i="1"/>
  <c r="ID10" i="1" s="1"/>
  <c r="FV8" i="1"/>
  <c r="ID8" i="1" s="1"/>
  <c r="FV6" i="1"/>
  <c r="ID6" i="1" s="1"/>
  <c r="DC4" i="1"/>
  <c r="DD4" i="1"/>
  <c r="FC5" i="1"/>
  <c r="I4" i="11"/>
  <c r="GQ5" i="1"/>
  <c r="GL5" i="1"/>
  <c r="GO5" i="1"/>
  <c r="GT5" i="1"/>
  <c r="FP5" i="1"/>
  <c r="GR5" i="1"/>
  <c r="AT4" i="1"/>
  <c r="BP5" i="1"/>
  <c r="AX4" i="1"/>
  <c r="AQ4" i="1"/>
  <c r="BQ5" i="1"/>
  <c r="AY4" i="1"/>
  <c r="BJ11" i="1"/>
  <c r="AR4" i="1"/>
  <c r="BL5" i="1"/>
  <c r="BM5" i="1"/>
  <c r="BD5" i="1"/>
  <c r="BK5" i="1"/>
  <c r="AS4" i="1"/>
  <c r="BO5" i="1"/>
  <c r="BA6" i="1"/>
  <c r="FB6" i="1" s="1"/>
  <c r="HJ6" i="1" s="1"/>
  <c r="BJ5" i="1"/>
  <c r="BI10" i="1"/>
  <c r="BA5" i="1"/>
  <c r="FB5" i="1" s="1"/>
  <c r="BJ10" i="1"/>
  <c r="BJ6" i="1"/>
  <c r="BJ9" i="1"/>
  <c r="BJ8" i="1"/>
  <c r="FC6" i="1"/>
  <c r="HK6" i="1" s="1"/>
  <c r="BJ7" i="1"/>
  <c r="BI5" i="1"/>
  <c r="BE7" i="1"/>
  <c r="BI6" i="1"/>
  <c r="BM8" i="1"/>
  <c r="BE10" i="1"/>
  <c r="BI8" i="1"/>
  <c r="BE9" i="1"/>
  <c r="BP10" i="1"/>
  <c r="BE8" i="1"/>
  <c r="BI11" i="1"/>
  <c r="BI7" i="1"/>
  <c r="BE6" i="1"/>
  <c r="BE11" i="1"/>
  <c r="BI9" i="1"/>
  <c r="BN11" i="1"/>
  <c r="BP6" i="1"/>
  <c r="EV15" i="1" l="1"/>
  <c r="EV14" i="1"/>
  <c r="HF5" i="1"/>
  <c r="BS16" i="1"/>
  <c r="EV16" i="1"/>
  <c r="BX16" i="1" s="1"/>
  <c r="BS17" i="1"/>
  <c r="EV17" i="1"/>
  <c r="BX17" i="1" s="1"/>
  <c r="FL17" i="1" s="1"/>
  <c r="BS12" i="1"/>
  <c r="EV12" i="1"/>
  <c r="BA7" i="1"/>
  <c r="FB7" i="1" s="1"/>
  <c r="HJ7" i="1" s="1"/>
  <c r="EV7" i="1"/>
  <c r="BX7" i="1" s="1"/>
  <c r="BS13" i="1"/>
  <c r="FC13" i="1" s="1"/>
  <c r="EV13" i="1"/>
  <c r="BS9" i="1"/>
  <c r="FC9" i="1" s="1"/>
  <c r="HK9" i="1" s="1"/>
  <c r="EV9" i="1"/>
  <c r="FO9" i="1"/>
  <c r="HW9" i="1" s="1"/>
  <c r="BS7" i="1"/>
  <c r="FC7" i="1" s="1"/>
  <c r="HK7" i="1" s="1"/>
  <c r="BA9" i="1"/>
  <c r="FB9" i="1" s="1"/>
  <c r="HJ9" i="1" s="1"/>
  <c r="FO7" i="1"/>
  <c r="HW7" i="1" s="1"/>
  <c r="GN7" i="1"/>
  <c r="IV7" i="1" s="1"/>
  <c r="GN9" i="1"/>
  <c r="IV9" i="1" s="1"/>
  <c r="AI10" i="1"/>
  <c r="AJ10" i="1"/>
  <c r="AZ10" i="1" s="1"/>
  <c r="CT14" i="1"/>
  <c r="HC14" i="1" s="1"/>
  <c r="DS14" i="1"/>
  <c r="DK14" i="1"/>
  <c r="BA14" i="1"/>
  <c r="BU14" i="1"/>
  <c r="FM14" i="1" s="1"/>
  <c r="HU14" i="1" s="1"/>
  <c r="AZ14" i="1"/>
  <c r="ET14" i="1"/>
  <c r="DE14" i="1" s="1"/>
  <c r="GG14" i="1" s="1"/>
  <c r="EW14" i="1"/>
  <c r="CS14" i="1"/>
  <c r="HB14" i="1" s="1"/>
  <c r="CQ14" i="1"/>
  <c r="GX14" i="1" s="1"/>
  <c r="BX14" i="1"/>
  <c r="DH14" i="1" s="1"/>
  <c r="HG14" i="1" s="1"/>
  <c r="AI11" i="1"/>
  <c r="AJ11" i="1"/>
  <c r="BT11" i="1" s="1"/>
  <c r="FE11" i="1" s="1"/>
  <c r="BB14" i="1"/>
  <c r="FD14" i="1" s="1"/>
  <c r="DT14" i="1"/>
  <c r="CT15" i="1"/>
  <c r="HC15" i="1" s="1"/>
  <c r="DK15" i="1"/>
  <c r="AZ15" i="1"/>
  <c r="DS15" i="1"/>
  <c r="BU15" i="1"/>
  <c r="FM15" i="1" s="1"/>
  <c r="HU15" i="1" s="1"/>
  <c r="ET15" i="1"/>
  <c r="DE15" i="1" s="1"/>
  <c r="GG15" i="1" s="1"/>
  <c r="EW15" i="1"/>
  <c r="BX15" i="1"/>
  <c r="DH15" i="1" s="1"/>
  <c r="HG15" i="1" s="1"/>
  <c r="BA15" i="1"/>
  <c r="CS15" i="1"/>
  <c r="HB15" i="1" s="1"/>
  <c r="CQ15" i="1"/>
  <c r="GX15" i="1" s="1"/>
  <c r="BB15" i="1"/>
  <c r="FD15" i="1" s="1"/>
  <c r="DT15" i="1"/>
  <c r="AZ16" i="1"/>
  <c r="EW16" i="1"/>
  <c r="CS16" i="1"/>
  <c r="HB16" i="1" s="1"/>
  <c r="CQ16" i="1"/>
  <c r="GX16" i="1" s="1"/>
  <c r="BU16" i="1"/>
  <c r="FM16" i="1" s="1"/>
  <c r="HU16" i="1" s="1"/>
  <c r="ET16" i="1"/>
  <c r="DE16" i="1" s="1"/>
  <c r="GG16" i="1" s="1"/>
  <c r="CT16" i="1"/>
  <c r="HC16" i="1" s="1"/>
  <c r="BA16" i="1"/>
  <c r="DS16" i="1"/>
  <c r="DK16" i="1"/>
  <c r="BS15" i="1"/>
  <c r="FC15" i="1" s="1"/>
  <c r="BB16" i="1"/>
  <c r="FD16" i="1" s="1"/>
  <c r="DT16" i="1"/>
  <c r="CQ17" i="1"/>
  <c r="GX17" i="1" s="1"/>
  <c r="CT17" i="1"/>
  <c r="HC17" i="1" s="1"/>
  <c r="DK17" i="1"/>
  <c r="ET17" i="1"/>
  <c r="DE17" i="1" s="1"/>
  <c r="GG17" i="1" s="1"/>
  <c r="IO17" i="1" s="1"/>
  <c r="DS17" i="1"/>
  <c r="EW17" i="1"/>
  <c r="AZ17" i="1"/>
  <c r="CS17" i="1"/>
  <c r="HB17" i="1" s="1"/>
  <c r="BA17" i="1"/>
  <c r="BU17" i="1"/>
  <c r="FM17" i="1" s="1"/>
  <c r="HU17" i="1" s="1"/>
  <c r="BT16" i="1"/>
  <c r="FE16" i="1" s="1"/>
  <c r="HM16" i="1" s="1"/>
  <c r="BB17" i="1"/>
  <c r="FD17" i="1" s="1"/>
  <c r="DT17" i="1"/>
  <c r="DT12" i="1"/>
  <c r="BB12" i="1"/>
  <c r="FD12" i="1" s="1"/>
  <c r="DT7" i="1"/>
  <c r="BB7" i="1"/>
  <c r="AI8" i="1"/>
  <c r="AZ8" i="1" s="1"/>
  <c r="AJ8" i="1"/>
  <c r="BT8" i="1" s="1"/>
  <c r="FE8" i="1" s="1"/>
  <c r="BS14" i="1"/>
  <c r="FC14" i="1" s="1"/>
  <c r="DK12" i="1"/>
  <c r="BU12" i="1"/>
  <c r="FM12" i="1" s="1"/>
  <c r="HU12" i="1" s="1"/>
  <c r="EW12" i="1"/>
  <c r="BA12" i="1"/>
  <c r="CS12" i="1"/>
  <c r="HB12" i="1" s="1"/>
  <c r="CQ12" i="1"/>
  <c r="GX12" i="1" s="1"/>
  <c r="CT12" i="1"/>
  <c r="HC12" i="1" s="1"/>
  <c r="BX12" i="1"/>
  <c r="DH12" i="1" s="1"/>
  <c r="HG12" i="1" s="1"/>
  <c r="DS12" i="1"/>
  <c r="ET12" i="1"/>
  <c r="DE12" i="1" s="1"/>
  <c r="GG12" i="1" s="1"/>
  <c r="IO12" i="1" s="1"/>
  <c r="AZ12" i="1"/>
  <c r="EW7" i="1"/>
  <c r="DS7" i="1"/>
  <c r="DK7" i="1"/>
  <c r="ET7" i="1"/>
  <c r="DE7" i="1" s="1"/>
  <c r="BU7" i="1"/>
  <c r="BT15" i="1"/>
  <c r="FE15" i="1" s="1"/>
  <c r="HM15" i="1" s="1"/>
  <c r="AZ13" i="1"/>
  <c r="CT13" i="1"/>
  <c r="HC13" i="1" s="1"/>
  <c r="BX13" i="1"/>
  <c r="FL13" i="1" s="1"/>
  <c r="CS13" i="1"/>
  <c r="HB13" i="1" s="1"/>
  <c r="CQ13" i="1"/>
  <c r="GX13" i="1" s="1"/>
  <c r="ET13" i="1"/>
  <c r="DE13" i="1" s="1"/>
  <c r="GG13" i="1" s="1"/>
  <c r="IO13" i="1" s="1"/>
  <c r="DS13" i="1"/>
  <c r="BU13" i="1"/>
  <c r="FM13" i="1" s="1"/>
  <c r="EW13" i="1"/>
  <c r="DK13" i="1"/>
  <c r="BA13" i="1"/>
  <c r="DS9" i="1"/>
  <c r="ET9" i="1"/>
  <c r="DE9" i="1" s="1"/>
  <c r="DK9" i="1"/>
  <c r="EW9" i="1"/>
  <c r="BU9" i="1"/>
  <c r="DT13" i="1"/>
  <c r="BB13" i="1"/>
  <c r="FD13" i="1" s="1"/>
  <c r="DT9" i="1"/>
  <c r="BB9" i="1"/>
  <c r="FD9" i="1" s="1"/>
  <c r="FO12" i="1"/>
  <c r="HW12" i="1" s="1"/>
  <c r="FO17" i="1"/>
  <c r="FO16" i="1"/>
  <c r="HW16" i="1" s="1"/>
  <c r="HM7" i="1"/>
  <c r="HM14" i="1"/>
  <c r="FC16" i="1"/>
  <c r="FC17" i="1"/>
  <c r="EX17" i="1"/>
  <c r="FO13" i="1"/>
  <c r="HM9" i="1"/>
  <c r="EX12" i="1"/>
  <c r="FC12" i="1"/>
  <c r="FO15" i="1"/>
  <c r="HW15" i="1" s="1"/>
  <c r="HM12" i="1"/>
  <c r="HM13" i="1"/>
  <c r="I5" i="11"/>
  <c r="HM17" i="1"/>
  <c r="DI17" i="1"/>
  <c r="HF17" i="1" s="1"/>
  <c r="GN17" i="1"/>
  <c r="JA12" i="1"/>
  <c r="DI16" i="1"/>
  <c r="HF16" i="1" s="1"/>
  <c r="GN16" i="1"/>
  <c r="JN9" i="1"/>
  <c r="DI13" i="1"/>
  <c r="HF13" i="1" s="1"/>
  <c r="GN13" i="1"/>
  <c r="DI14" i="1"/>
  <c r="HF14" i="1" s="1"/>
  <c r="GN14" i="1"/>
  <c r="CM6" i="1"/>
  <c r="GS6" i="1" s="1"/>
  <c r="JA6" i="1" s="1"/>
  <c r="CE6" i="1"/>
  <c r="CC6" i="1"/>
  <c r="FP6" i="1" s="1"/>
  <c r="HX6" i="1" s="1"/>
  <c r="CD6" i="1"/>
  <c r="CH6" i="1"/>
  <c r="I7" i="11"/>
  <c r="CE10" i="1"/>
  <c r="CC10" i="1"/>
  <c r="FP10" i="1" s="1"/>
  <c r="HX10" i="1" s="1"/>
  <c r="CD10" i="1"/>
  <c r="CM10" i="1"/>
  <c r="GS10" i="1" s="1"/>
  <c r="JA10" i="1" s="1"/>
  <c r="CH10" i="1"/>
  <c r="JN7" i="1"/>
  <c r="JA13" i="1"/>
  <c r="I3" i="11"/>
  <c r="I8" i="11"/>
  <c r="CC11" i="1"/>
  <c r="FP11" i="1" s="1"/>
  <c r="HX11" i="1" s="1"/>
  <c r="CE11" i="1"/>
  <c r="CD11" i="1"/>
  <c r="CM11" i="1"/>
  <c r="GS11" i="1" s="1"/>
  <c r="JA11" i="1" s="1"/>
  <c r="CH11" i="1"/>
  <c r="JA14" i="1"/>
  <c r="FP17" i="1"/>
  <c r="FP14" i="1"/>
  <c r="JA15" i="1"/>
  <c r="CM8" i="1"/>
  <c r="GS8" i="1" s="1"/>
  <c r="JA8" i="1" s="1"/>
  <c r="CE8" i="1"/>
  <c r="CC8" i="1"/>
  <c r="FP8" i="1" s="1"/>
  <c r="HX8" i="1" s="1"/>
  <c r="CH8" i="1"/>
  <c r="CD8" i="1"/>
  <c r="FP13" i="1"/>
  <c r="FO14" i="1"/>
  <c r="DI15" i="1"/>
  <c r="HF15" i="1" s="1"/>
  <c r="GN15" i="1"/>
  <c r="FP12" i="1"/>
  <c r="FP15" i="1"/>
  <c r="FP16" i="1"/>
  <c r="JA17" i="1"/>
  <c r="DI12" i="1"/>
  <c r="HF12" i="1" s="1"/>
  <c r="GN12" i="1"/>
  <c r="JA16" i="1"/>
  <c r="IW5" i="1"/>
  <c r="IM6" i="1"/>
  <c r="Q2" i="11"/>
  <c r="HJ5" i="1"/>
  <c r="IM8" i="1"/>
  <c r="IM10" i="1"/>
  <c r="IT5" i="1"/>
  <c r="HX5" i="1"/>
  <c r="HK5" i="1"/>
  <c r="R2" i="11" s="1"/>
  <c r="IZ5" i="1"/>
  <c r="IM7" i="1"/>
  <c r="IY5" i="1"/>
  <c r="IM9" i="1"/>
  <c r="JB5" i="1"/>
  <c r="IM11" i="1"/>
  <c r="FS8" i="1"/>
  <c r="IA8" i="1" s="1"/>
  <c r="FS10" i="1"/>
  <c r="IA10" i="1" s="1"/>
  <c r="FT11" i="1"/>
  <c r="IB11" i="1" s="1"/>
  <c r="GU8" i="1"/>
  <c r="JC8" i="1" s="1"/>
  <c r="FK5" i="1"/>
  <c r="FS6" i="1"/>
  <c r="IA6" i="1" s="1"/>
  <c r="FS5" i="1"/>
  <c r="FT10" i="1"/>
  <c r="IB10" i="1" s="1"/>
  <c r="FU5" i="1"/>
  <c r="FT8" i="1"/>
  <c r="IB8" i="1" s="1"/>
  <c r="GU5" i="1"/>
  <c r="FH5" i="1"/>
  <c r="FO5" i="1"/>
  <c r="FS9" i="1"/>
  <c r="IA9" i="1" s="1"/>
  <c r="FS7" i="1"/>
  <c r="IA7" i="1" s="1"/>
  <c r="FT9" i="1"/>
  <c r="IB9" i="1" s="1"/>
  <c r="FT5" i="1"/>
  <c r="GJ5" i="1"/>
  <c r="FT7" i="1"/>
  <c r="IB7" i="1" s="1"/>
  <c r="FS11" i="1"/>
  <c r="IA11" i="1" s="1"/>
  <c r="FT6" i="1"/>
  <c r="IB6" i="1" s="1"/>
  <c r="GK5" i="1"/>
  <c r="FU8" i="1"/>
  <c r="IC8" i="1" s="1"/>
  <c r="GJ9" i="1"/>
  <c r="IR9" i="1" s="1"/>
  <c r="GK9" i="1"/>
  <c r="IS9" i="1" s="1"/>
  <c r="FU6" i="1"/>
  <c r="IC6" i="1" s="1"/>
  <c r="FI11" i="1"/>
  <c r="HQ11" i="1" s="1"/>
  <c r="FH10" i="1"/>
  <c r="HP10" i="1" s="1"/>
  <c r="GK8" i="1"/>
  <c r="IS8" i="1" s="1"/>
  <c r="GJ8" i="1"/>
  <c r="IR8" i="1" s="1"/>
  <c r="GI6" i="1"/>
  <c r="IQ6" i="1" s="1"/>
  <c r="FU7" i="1"/>
  <c r="IC7" i="1" s="1"/>
  <c r="FU10" i="1"/>
  <c r="IC10" i="1" s="1"/>
  <c r="GK11" i="1"/>
  <c r="IS11" i="1" s="1"/>
  <c r="GU11" i="1"/>
  <c r="JC11" i="1" s="1"/>
  <c r="GU6" i="1"/>
  <c r="JC6" i="1" s="1"/>
  <c r="FH9" i="1"/>
  <c r="HP9" i="1" s="1"/>
  <c r="FI9" i="1"/>
  <c r="HQ9" i="1" s="1"/>
  <c r="FH7" i="1"/>
  <c r="HP7" i="1" s="1"/>
  <c r="GJ7" i="1"/>
  <c r="IR7" i="1" s="1"/>
  <c r="GK6" i="1"/>
  <c r="IS6" i="1" s="1"/>
  <c r="GJ11" i="1"/>
  <c r="IR11" i="1" s="1"/>
  <c r="GU9" i="1"/>
  <c r="JC9" i="1" s="1"/>
  <c r="GU10" i="1"/>
  <c r="JC10" i="1" s="1"/>
  <c r="FU11" i="1"/>
  <c r="IC11" i="1" s="1"/>
  <c r="FH8" i="1"/>
  <c r="HP8" i="1" s="1"/>
  <c r="FI8" i="1"/>
  <c r="HQ8" i="1" s="1"/>
  <c r="GU7" i="1"/>
  <c r="JC7" i="1" s="1"/>
  <c r="BN9" i="1"/>
  <c r="FU9" i="1"/>
  <c r="IC9" i="1" s="1"/>
  <c r="GI10" i="1"/>
  <c r="IQ10" i="1" s="1"/>
  <c r="CL4" i="1"/>
  <c r="BD4" i="1"/>
  <c r="FI7" i="1"/>
  <c r="HQ7" i="1" s="1"/>
  <c r="CI4" i="1"/>
  <c r="BF5" i="1"/>
  <c r="FI5" i="1" s="1"/>
  <c r="GK10" i="1"/>
  <c r="IS10" i="1" s="1"/>
  <c r="CR4" i="1"/>
  <c r="GY6" i="1"/>
  <c r="JG6" i="1" s="1"/>
  <c r="FK11" i="1"/>
  <c r="HS11" i="1" s="1"/>
  <c r="CP4" i="1"/>
  <c r="FK6" i="1"/>
  <c r="HS6" i="1" s="1"/>
  <c r="CG4" i="1"/>
  <c r="BM11" i="1"/>
  <c r="GK7" i="1"/>
  <c r="IS7" i="1" s="1"/>
  <c r="CN4" i="1"/>
  <c r="BN5" i="1"/>
  <c r="GI5" i="1" s="1"/>
  <c r="FK10" i="1"/>
  <c r="HS10" i="1" s="1"/>
  <c r="CK4" i="1"/>
  <c r="CO4" i="1"/>
  <c r="FI10" i="1"/>
  <c r="HQ10" i="1" s="1"/>
  <c r="CJ4" i="1"/>
  <c r="FK9" i="1"/>
  <c r="HS9" i="1" s="1"/>
  <c r="FK8" i="1"/>
  <c r="HS8" i="1" s="1"/>
  <c r="BM7" i="1"/>
  <c r="FI6" i="1"/>
  <c r="HQ6" i="1" s="1"/>
  <c r="FK7" i="1"/>
  <c r="HS7" i="1" s="1"/>
  <c r="FF6" i="1"/>
  <c r="HN6" i="1" s="1"/>
  <c r="GI8" i="1"/>
  <c r="IQ8" i="1" s="1"/>
  <c r="FF7" i="1"/>
  <c r="HN7" i="1" s="1"/>
  <c r="BK4" i="1"/>
  <c r="FF9" i="1"/>
  <c r="HN9" i="1" s="1"/>
  <c r="BL4" i="1"/>
  <c r="BQ4" i="1"/>
  <c r="FF8" i="1"/>
  <c r="HN8" i="1" s="1"/>
  <c r="EX9" i="1"/>
  <c r="FF10" i="1"/>
  <c r="HN10" i="1" s="1"/>
  <c r="EX7" i="1"/>
  <c r="GJ6" i="1"/>
  <c r="IR6" i="1" s="1"/>
  <c r="FF11" i="1"/>
  <c r="HN11" i="1" s="1"/>
  <c r="GJ10" i="1"/>
  <c r="IR10" i="1" s="1"/>
  <c r="EX6" i="1"/>
  <c r="CF4" i="1"/>
  <c r="GX5" i="1"/>
  <c r="HB5" i="1"/>
  <c r="AW4" i="1"/>
  <c r="AL4" i="1"/>
  <c r="AV4" i="1"/>
  <c r="AU4" i="1"/>
  <c r="AN4" i="1"/>
  <c r="BW4" i="1"/>
  <c r="BR6" i="1"/>
  <c r="BI4" i="1"/>
  <c r="CB4" i="1"/>
  <c r="AZ6" i="1"/>
  <c r="BJ4" i="1"/>
  <c r="BX9" i="1"/>
  <c r="CA4" i="1"/>
  <c r="BP4" i="1"/>
  <c r="AZ7" i="1"/>
  <c r="BX6" i="1"/>
  <c r="AZ9" i="1"/>
  <c r="CE4" i="1" l="1"/>
  <c r="IO16" i="1"/>
  <c r="CD4" i="1"/>
  <c r="EX13" i="1"/>
  <c r="JN5" i="1"/>
  <c r="BS8" i="1"/>
  <c r="FC8" i="1" s="1"/>
  <c r="HK8" i="1" s="1"/>
  <c r="EV8" i="1"/>
  <c r="BX8" i="1" s="1"/>
  <c r="EV10" i="1"/>
  <c r="BX10" i="1" s="1"/>
  <c r="BS11" i="1"/>
  <c r="FC11" i="1" s="1"/>
  <c r="EV11" i="1"/>
  <c r="BX11" i="1" s="1"/>
  <c r="BT10" i="1"/>
  <c r="FE10" i="1" s="1"/>
  <c r="BS10" i="1"/>
  <c r="FC10" i="1" s="1"/>
  <c r="HK10" i="1" s="1"/>
  <c r="AI4" i="1"/>
  <c r="AZ11" i="1"/>
  <c r="FL14" i="1"/>
  <c r="HT14" i="1" s="1"/>
  <c r="CH4" i="1"/>
  <c r="CC4" i="1"/>
  <c r="FL15" i="1"/>
  <c r="HW17" i="1"/>
  <c r="HW13" i="1"/>
  <c r="DH13" i="1"/>
  <c r="HG13" i="1" s="1"/>
  <c r="CU16" i="1"/>
  <c r="CU14" i="1"/>
  <c r="FL12" i="1"/>
  <c r="HU13" i="1"/>
  <c r="CU13" i="1"/>
  <c r="CU17" i="1"/>
  <c r="DH16" i="1"/>
  <c r="HG16" i="1" s="1"/>
  <c r="JO16" i="1" s="1"/>
  <c r="ER16" i="1" s="1"/>
  <c r="EX14" i="1"/>
  <c r="CU15" i="1"/>
  <c r="EX16" i="1"/>
  <c r="IO14" i="1"/>
  <c r="DH17" i="1"/>
  <c r="HG17" i="1" s="1"/>
  <c r="JO17" i="1" s="1"/>
  <c r="ER17" i="1" s="1"/>
  <c r="IO15" i="1"/>
  <c r="FL16" i="1"/>
  <c r="JF12" i="1"/>
  <c r="HL12" i="1"/>
  <c r="DB15" i="1"/>
  <c r="GC15" i="1" s="1"/>
  <c r="CX15" i="1"/>
  <c r="FZ15" i="1" s="1"/>
  <c r="CV15" i="1"/>
  <c r="CZ15" i="1"/>
  <c r="GB15" i="1" s="1"/>
  <c r="JF14" i="1"/>
  <c r="EA9" i="1"/>
  <c r="EH9" i="1"/>
  <c r="DY9" i="1"/>
  <c r="EC9" i="1"/>
  <c r="EE9" i="1"/>
  <c r="EF9" i="1"/>
  <c r="EB9" i="1"/>
  <c r="DV9" i="1"/>
  <c r="JJ12" i="1"/>
  <c r="DP17" i="1"/>
  <c r="DM17" i="1"/>
  <c r="DQ17" i="1" s="1"/>
  <c r="DN17" i="1"/>
  <c r="JJ14" i="1"/>
  <c r="FB13" i="1"/>
  <c r="BR13" i="1"/>
  <c r="FB12" i="1"/>
  <c r="BR12" i="1"/>
  <c r="JK17" i="1"/>
  <c r="JF16" i="1"/>
  <c r="CX14" i="1"/>
  <c r="FZ14" i="1" s="1"/>
  <c r="CZ14" i="1"/>
  <c r="GB14" i="1" s="1"/>
  <c r="DB14" i="1"/>
  <c r="GC14" i="1" s="1"/>
  <c r="CV14" i="1"/>
  <c r="EX15" i="1"/>
  <c r="DP13" i="1"/>
  <c r="DN13" i="1"/>
  <c r="DM13" i="1"/>
  <c r="DQ13" i="1" s="1"/>
  <c r="CV12" i="1"/>
  <c r="CX12" i="1"/>
  <c r="FZ12" i="1" s="1"/>
  <c r="DB12" i="1"/>
  <c r="GC12" i="1" s="1"/>
  <c r="CZ12" i="1"/>
  <c r="GB12" i="1" s="1"/>
  <c r="HL17" i="1"/>
  <c r="JF17" i="1"/>
  <c r="JJ16" i="1"/>
  <c r="DW15" i="1"/>
  <c r="EF15" i="1"/>
  <c r="EB15" i="1"/>
  <c r="EJ15" i="1" s="1"/>
  <c r="EH15" i="1"/>
  <c r="EA15" i="1"/>
  <c r="DY15" i="1"/>
  <c r="EC15" i="1"/>
  <c r="EE15" i="1"/>
  <c r="DV15" i="1"/>
  <c r="DZ15" i="1"/>
  <c r="DB13" i="1"/>
  <c r="GC13" i="1" s="1"/>
  <c r="CZ13" i="1"/>
  <c r="GB13" i="1" s="1"/>
  <c r="CX13" i="1"/>
  <c r="FZ13" i="1" s="1"/>
  <c r="CV13" i="1"/>
  <c r="DP7" i="1"/>
  <c r="DN7" i="1"/>
  <c r="DM7" i="1"/>
  <c r="CZ16" i="1"/>
  <c r="GB16" i="1" s="1"/>
  <c r="DB16" i="1"/>
  <c r="GC16" i="1" s="1"/>
  <c r="CX16" i="1"/>
  <c r="FZ16" i="1" s="1"/>
  <c r="CV16" i="1"/>
  <c r="CU12" i="1"/>
  <c r="HL9" i="1"/>
  <c r="DY7" i="1"/>
  <c r="EB7" i="1"/>
  <c r="EA7" i="1"/>
  <c r="DV7" i="1"/>
  <c r="EC7" i="1"/>
  <c r="EE7" i="1"/>
  <c r="EF7" i="1"/>
  <c r="EH7" i="1"/>
  <c r="DM12" i="1"/>
  <c r="DQ12" i="1" s="1"/>
  <c r="DP12" i="1"/>
  <c r="DN12" i="1"/>
  <c r="HL16" i="1"/>
  <c r="DP15" i="1"/>
  <c r="DM15" i="1"/>
  <c r="DQ15" i="1" s="1"/>
  <c r="DN15" i="1"/>
  <c r="DW13" i="1"/>
  <c r="EH13" i="1"/>
  <c r="DY13" i="1"/>
  <c r="EA13" i="1"/>
  <c r="EF13" i="1"/>
  <c r="EC13" i="1"/>
  <c r="EB13" i="1"/>
  <c r="EJ13" i="1" s="1"/>
  <c r="EE13" i="1"/>
  <c r="DV13" i="1"/>
  <c r="DZ13" i="1"/>
  <c r="DB7" i="1"/>
  <c r="CV7" i="1"/>
  <c r="CX7" i="1"/>
  <c r="CZ7" i="1"/>
  <c r="JK15" i="1"/>
  <c r="BR14" i="1"/>
  <c r="FB14" i="1"/>
  <c r="HL13" i="1"/>
  <c r="DT8" i="1"/>
  <c r="BB8" i="1"/>
  <c r="FD8" i="1" s="1"/>
  <c r="FB17" i="1"/>
  <c r="BR17" i="1"/>
  <c r="HL15" i="1"/>
  <c r="DM14" i="1"/>
  <c r="DQ14" i="1" s="1"/>
  <c r="DP14" i="1"/>
  <c r="DN14" i="1"/>
  <c r="JF13" i="1"/>
  <c r="DK8" i="1"/>
  <c r="EW8" i="1"/>
  <c r="ET8" i="1"/>
  <c r="DE8" i="1" s="1"/>
  <c r="DS8" i="1"/>
  <c r="BU8" i="1"/>
  <c r="CU8" i="1" s="1"/>
  <c r="BA8" i="1"/>
  <c r="JJ17" i="1"/>
  <c r="DP16" i="1"/>
  <c r="DN16" i="1"/>
  <c r="DM16" i="1"/>
  <c r="DQ16" i="1" s="1"/>
  <c r="JF15" i="1"/>
  <c r="HL14" i="1"/>
  <c r="DW14" i="1"/>
  <c r="DY14" i="1"/>
  <c r="EE14" i="1"/>
  <c r="DV14" i="1"/>
  <c r="EF14" i="1"/>
  <c r="EB14" i="1"/>
  <c r="EJ14" i="1" s="1"/>
  <c r="EH14" i="1"/>
  <c r="EC14" i="1"/>
  <c r="DZ14" i="1"/>
  <c r="EA14" i="1"/>
  <c r="JJ13" i="1"/>
  <c r="DW12" i="1"/>
  <c r="EF12" i="1"/>
  <c r="EE12" i="1"/>
  <c r="DY12" i="1"/>
  <c r="EB12" i="1"/>
  <c r="EJ12" i="1" s="1"/>
  <c r="EC12" i="1"/>
  <c r="EA12" i="1"/>
  <c r="EH12" i="1"/>
  <c r="DZ12" i="1"/>
  <c r="DV12" i="1"/>
  <c r="FD7" i="1"/>
  <c r="DW16" i="1"/>
  <c r="EF16" i="1"/>
  <c r="EB16" i="1"/>
  <c r="EJ16" i="1" s="1"/>
  <c r="EH16" i="1"/>
  <c r="EC16" i="1"/>
  <c r="DY16" i="1"/>
  <c r="EA16" i="1"/>
  <c r="EE16" i="1"/>
  <c r="DV16" i="1"/>
  <c r="DZ16" i="1"/>
  <c r="JJ15" i="1"/>
  <c r="DT11" i="1"/>
  <c r="BB11" i="1"/>
  <c r="FD11" i="1" s="1"/>
  <c r="JK14" i="1"/>
  <c r="CV9" i="1"/>
  <c r="CZ9" i="1"/>
  <c r="DB9" i="1"/>
  <c r="GC9" i="1" s="1"/>
  <c r="IK9" i="1" s="1"/>
  <c r="CX9" i="1"/>
  <c r="AJ4" i="1"/>
  <c r="CZ17" i="1"/>
  <c r="GB17" i="1" s="1"/>
  <c r="DB17" i="1"/>
  <c r="GC17" i="1" s="1"/>
  <c r="CX17" i="1"/>
  <c r="FZ17" i="1" s="1"/>
  <c r="CV17" i="1"/>
  <c r="BR16" i="1"/>
  <c r="FB16" i="1"/>
  <c r="FB15" i="1"/>
  <c r="BR15" i="1"/>
  <c r="CS11" i="1"/>
  <c r="HB11" i="1" s="1"/>
  <c r="JJ11" i="1" s="1"/>
  <c r="ET11" i="1"/>
  <c r="DE11" i="1" s="1"/>
  <c r="CT11" i="1"/>
  <c r="EW11" i="1"/>
  <c r="CQ11" i="1"/>
  <c r="GX11" i="1" s="1"/>
  <c r="JF11" i="1" s="1"/>
  <c r="DK11" i="1"/>
  <c r="DS11" i="1"/>
  <c r="BU11" i="1"/>
  <c r="FM11" i="1" s="1"/>
  <c r="HU11" i="1" s="1"/>
  <c r="BA11" i="1"/>
  <c r="FB11" i="1" s="1"/>
  <c r="DT10" i="1"/>
  <c r="BB10" i="1"/>
  <c r="FD10" i="1" s="1"/>
  <c r="DM9" i="1"/>
  <c r="DQ9" i="1" s="1"/>
  <c r="DN9" i="1"/>
  <c r="DP9" i="1"/>
  <c r="JK13" i="1"/>
  <c r="JK12" i="1"/>
  <c r="DW17" i="1"/>
  <c r="DY17" i="1"/>
  <c r="EA17" i="1"/>
  <c r="EF17" i="1"/>
  <c r="EB17" i="1"/>
  <c r="EJ17" i="1" s="1"/>
  <c r="EE17" i="1"/>
  <c r="EH17" i="1"/>
  <c r="EC17" i="1"/>
  <c r="DZ17" i="1"/>
  <c r="DV17" i="1"/>
  <c r="JK16" i="1"/>
  <c r="CT10" i="1"/>
  <c r="CQ10" i="1"/>
  <c r="GX10" i="1" s="1"/>
  <c r="JF10" i="1" s="1"/>
  <c r="CS10" i="1"/>
  <c r="DK10" i="1"/>
  <c r="DS10" i="1"/>
  <c r="ET10" i="1"/>
  <c r="DE10" i="1" s="1"/>
  <c r="GG10" i="1" s="1"/>
  <c r="EW10" i="1"/>
  <c r="BU10" i="1"/>
  <c r="BA10" i="1"/>
  <c r="EX8" i="1"/>
  <c r="HK12" i="1"/>
  <c r="JO14" i="1"/>
  <c r="ER14" i="1" s="1"/>
  <c r="HM10" i="1"/>
  <c r="HT15" i="1"/>
  <c r="JO15" i="1"/>
  <c r="ER15" i="1" s="1"/>
  <c r="HK17" i="1"/>
  <c r="HK16" i="1"/>
  <c r="HK13" i="1"/>
  <c r="HT16" i="1"/>
  <c r="HT13" i="1"/>
  <c r="HK14" i="1"/>
  <c r="JO13" i="1"/>
  <c r="ER13" i="1" s="1"/>
  <c r="HT12" i="1"/>
  <c r="JO12" i="1"/>
  <c r="ER12" i="1" s="1"/>
  <c r="HT17" i="1"/>
  <c r="HM11" i="1"/>
  <c r="HM8" i="1"/>
  <c r="HK15" i="1"/>
  <c r="DH6" i="1"/>
  <c r="HG6" i="1" s="1"/>
  <c r="JN15" i="1"/>
  <c r="EQ15" i="1" s="1"/>
  <c r="DI11" i="1"/>
  <c r="HF11" i="1" s="1"/>
  <c r="GN11" i="1"/>
  <c r="DI10" i="1"/>
  <c r="HF10" i="1" s="1"/>
  <c r="GN10" i="1"/>
  <c r="JN14" i="1"/>
  <c r="EQ14" i="1" s="1"/>
  <c r="HX16" i="1"/>
  <c r="HX13" i="1"/>
  <c r="FO11" i="1"/>
  <c r="JN16" i="1"/>
  <c r="EQ16" i="1" s="1"/>
  <c r="CU7" i="1"/>
  <c r="FO10" i="1"/>
  <c r="DH8" i="1"/>
  <c r="HG8" i="1" s="1"/>
  <c r="JO8" i="1" s="1"/>
  <c r="CM4" i="1"/>
  <c r="HX15" i="1"/>
  <c r="DI8" i="1"/>
  <c r="HF8" i="1" s="1"/>
  <c r="GN8" i="1"/>
  <c r="DI6" i="1"/>
  <c r="HF6" i="1" s="1"/>
  <c r="GN6" i="1"/>
  <c r="IV17" i="1"/>
  <c r="FO8" i="1"/>
  <c r="JN17" i="1"/>
  <c r="EQ17" i="1" s="1"/>
  <c r="HX14" i="1"/>
  <c r="IV12" i="1"/>
  <c r="DH10" i="1"/>
  <c r="HG10" i="1" s="1"/>
  <c r="JO10" i="1" s="1"/>
  <c r="IV16" i="1"/>
  <c r="JN12" i="1"/>
  <c r="EQ12" i="1" s="1"/>
  <c r="HX17" i="1"/>
  <c r="FO6" i="1"/>
  <c r="IV13" i="1"/>
  <c r="DH9" i="1"/>
  <c r="HG9" i="1" s="1"/>
  <c r="JO9" i="1" s="1"/>
  <c r="HX12" i="1"/>
  <c r="HW14" i="1"/>
  <c r="DH11" i="1"/>
  <c r="HG11" i="1" s="1"/>
  <c r="JN13" i="1"/>
  <c r="EQ13" i="1" s="1"/>
  <c r="IV15" i="1"/>
  <c r="IV14" i="1"/>
  <c r="IS5" i="1"/>
  <c r="IC5" i="1"/>
  <c r="IQ5" i="1"/>
  <c r="IA5" i="1"/>
  <c r="IR5" i="1"/>
  <c r="IB5" i="1"/>
  <c r="HS5" i="1"/>
  <c r="JJ5" i="1"/>
  <c r="HQ5" i="1"/>
  <c r="JF5" i="1"/>
  <c r="HW5" i="1"/>
  <c r="HP5" i="1"/>
  <c r="JC5" i="1"/>
  <c r="EJ7" i="1"/>
  <c r="HB8" i="1"/>
  <c r="JJ8" i="1" s="1"/>
  <c r="HB6" i="1"/>
  <c r="JJ6" i="1" s="1"/>
  <c r="GX8" i="1"/>
  <c r="JF8" i="1" s="1"/>
  <c r="HC6" i="1"/>
  <c r="JK6" i="1" s="1"/>
  <c r="GX6" i="1"/>
  <c r="JF6" i="1" s="1"/>
  <c r="HC8" i="1"/>
  <c r="JK8" i="1" s="1"/>
  <c r="FL11" i="1"/>
  <c r="HT11" i="1" s="1"/>
  <c r="FL8" i="1"/>
  <c r="HT8" i="1" s="1"/>
  <c r="FL10" i="1"/>
  <c r="HT10" i="1" s="1"/>
  <c r="FL7" i="1"/>
  <c r="HT7" i="1" s="1"/>
  <c r="FL9" i="1"/>
  <c r="HT9" i="1" s="1"/>
  <c r="FL6" i="1"/>
  <c r="HT6" i="1" s="1"/>
  <c r="BF4" i="1"/>
  <c r="GI11" i="1"/>
  <c r="IQ11" i="1" s="1"/>
  <c r="GI9" i="1"/>
  <c r="IQ9" i="1" s="1"/>
  <c r="GC6" i="1"/>
  <c r="IK6" i="1" s="1"/>
  <c r="BR9" i="1"/>
  <c r="GC7" i="1"/>
  <c r="IK7" i="1" s="1"/>
  <c r="BN4" i="1"/>
  <c r="GI7" i="1"/>
  <c r="IQ7" i="1" s="1"/>
  <c r="BO4" i="1"/>
  <c r="BM4" i="1"/>
  <c r="BR7" i="1"/>
  <c r="DS4" i="1"/>
  <c r="GB6" i="1"/>
  <c r="IJ6" i="1" s="1"/>
  <c r="FM6" i="1"/>
  <c r="HU6" i="1" s="1"/>
  <c r="HB10" i="1"/>
  <c r="JJ10" i="1" s="1"/>
  <c r="HC10" i="1"/>
  <c r="JK10" i="1" s="1"/>
  <c r="GX9" i="1"/>
  <c r="JF9" i="1" s="1"/>
  <c r="GG11" i="1"/>
  <c r="GG7" i="1"/>
  <c r="HC7" i="1"/>
  <c r="JK7" i="1" s="1"/>
  <c r="GG9" i="1"/>
  <c r="GG8" i="1"/>
  <c r="GG6" i="1"/>
  <c r="FZ9" i="1"/>
  <c r="IH9" i="1" s="1"/>
  <c r="FM7" i="1"/>
  <c r="HU7" i="1" s="1"/>
  <c r="HB9" i="1"/>
  <c r="JJ9" i="1" s="1"/>
  <c r="GX7" i="1"/>
  <c r="JF7" i="1" s="1"/>
  <c r="FM10" i="1"/>
  <c r="HU10" i="1" s="1"/>
  <c r="HB7" i="1"/>
  <c r="JJ7" i="1" s="1"/>
  <c r="FM9" i="1"/>
  <c r="HU9" i="1" s="1"/>
  <c r="HC9" i="1"/>
  <c r="JK9" i="1" s="1"/>
  <c r="HC11" i="1"/>
  <c r="JK11" i="1" s="1"/>
  <c r="FZ7" i="1"/>
  <c r="IH7" i="1" s="1"/>
  <c r="FM5" i="1"/>
  <c r="BE5" i="1"/>
  <c r="FF5" i="1" s="1"/>
  <c r="CU6" i="1"/>
  <c r="CU9" i="1"/>
  <c r="AM4" i="1"/>
  <c r="EX11" i="1" l="1"/>
  <c r="FM8" i="1"/>
  <c r="HU8" i="1" s="1"/>
  <c r="BS4" i="1"/>
  <c r="BA4" i="1"/>
  <c r="CU10" i="1"/>
  <c r="EX10" i="1"/>
  <c r="DO7" i="1"/>
  <c r="DO14" i="1"/>
  <c r="DR14" i="1"/>
  <c r="CQ4" i="1"/>
  <c r="EK14" i="1"/>
  <c r="CU11" i="1"/>
  <c r="EI16" i="1"/>
  <c r="HA16" i="1" s="1"/>
  <c r="JI16" i="1" s="1"/>
  <c r="BP13" i="11" s="1"/>
  <c r="EI14" i="1"/>
  <c r="HA14" i="1" s="1"/>
  <c r="JI14" i="1" s="1"/>
  <c r="BP11" i="11" s="1"/>
  <c r="DO15" i="1"/>
  <c r="EI12" i="1"/>
  <c r="HA12" i="1" s="1"/>
  <c r="JI12" i="1" s="1"/>
  <c r="BP9" i="11" s="1"/>
  <c r="EI13" i="1"/>
  <c r="HA13" i="1" s="1"/>
  <c r="JI13" i="1" s="1"/>
  <c r="BP10" i="11" s="1"/>
  <c r="DO13" i="1"/>
  <c r="EI17" i="1"/>
  <c r="HA17" i="1" s="1"/>
  <c r="EK15" i="1"/>
  <c r="DR13" i="1"/>
  <c r="HK11" i="1"/>
  <c r="DR15" i="1"/>
  <c r="BR11" i="1"/>
  <c r="DR17" i="1"/>
  <c r="FW16" i="1"/>
  <c r="DF16" i="1"/>
  <c r="EL16" i="1" s="1"/>
  <c r="IK13" i="1"/>
  <c r="HL10" i="1"/>
  <c r="HJ15" i="1"/>
  <c r="DY8" i="1"/>
  <c r="EE8" i="1"/>
  <c r="DV8" i="1"/>
  <c r="EC8" i="1"/>
  <c r="EB8" i="1"/>
  <c r="EJ8" i="1" s="1"/>
  <c r="EF8" i="1"/>
  <c r="EA8" i="1"/>
  <c r="EH8" i="1"/>
  <c r="IH16" i="1"/>
  <c r="HJ16" i="1"/>
  <c r="HJ17" i="1"/>
  <c r="IK16" i="1"/>
  <c r="EI15" i="1"/>
  <c r="HA15" i="1" s="1"/>
  <c r="IJ15" i="1"/>
  <c r="HJ11" i="1"/>
  <c r="CX8" i="1"/>
  <c r="CV8" i="1"/>
  <c r="FW8" i="1" s="1"/>
  <c r="IE8" i="1" s="1"/>
  <c r="CZ8" i="1"/>
  <c r="DF8" i="1" s="1"/>
  <c r="DB8" i="1"/>
  <c r="GC8" i="1" s="1"/>
  <c r="IK8" i="1" s="1"/>
  <c r="HL8" i="1"/>
  <c r="EK13" i="1"/>
  <c r="IJ16" i="1"/>
  <c r="FW15" i="1"/>
  <c r="DF15" i="1"/>
  <c r="EL15" i="1" s="1"/>
  <c r="EY15" i="1" s="1"/>
  <c r="DG15" i="1" s="1"/>
  <c r="DJ15" i="1" s="1"/>
  <c r="EK17" i="1"/>
  <c r="DT4" i="1"/>
  <c r="FW17" i="1"/>
  <c r="DF17" i="1"/>
  <c r="EL17" i="1" s="1"/>
  <c r="EY17" i="1" s="1"/>
  <c r="DG17" i="1" s="1"/>
  <c r="DJ17" i="1" s="1"/>
  <c r="HL11" i="1"/>
  <c r="DM8" i="1"/>
  <c r="DQ8" i="1" s="1"/>
  <c r="DN8" i="1"/>
  <c r="DP8" i="1"/>
  <c r="DK4" i="1"/>
  <c r="HJ12" i="1"/>
  <c r="IH15" i="1"/>
  <c r="FB10" i="1"/>
  <c r="BR10" i="1"/>
  <c r="DW11" i="1"/>
  <c r="DZ11" i="1"/>
  <c r="EF11" i="1"/>
  <c r="DY11" i="1"/>
  <c r="EE11" i="1"/>
  <c r="EC11" i="1"/>
  <c r="EA11" i="1"/>
  <c r="EB11" i="1"/>
  <c r="EJ11" i="1" s="1"/>
  <c r="DV11" i="1"/>
  <c r="EH11" i="1"/>
  <c r="IH17" i="1"/>
  <c r="DO16" i="1"/>
  <c r="IK15" i="1"/>
  <c r="DM11" i="1"/>
  <c r="DQ11" i="1" s="1"/>
  <c r="DP11" i="1"/>
  <c r="DN11" i="1"/>
  <c r="IK17" i="1"/>
  <c r="DQ7" i="1"/>
  <c r="HJ13" i="1"/>
  <c r="CZ10" i="1"/>
  <c r="GB10" i="1" s="1"/>
  <c r="IJ10" i="1" s="1"/>
  <c r="DB10" i="1"/>
  <c r="GC10" i="1" s="1"/>
  <c r="IK10" i="1" s="1"/>
  <c r="CX10" i="1"/>
  <c r="FZ10" i="1" s="1"/>
  <c r="IH10" i="1" s="1"/>
  <c r="CV10" i="1"/>
  <c r="FW10" i="1" s="1"/>
  <c r="IE10" i="1" s="1"/>
  <c r="IJ17" i="1"/>
  <c r="HJ14" i="1"/>
  <c r="FW14" i="1"/>
  <c r="DF14" i="1"/>
  <c r="EL14" i="1" s="1"/>
  <c r="EY14" i="1" s="1"/>
  <c r="DG14" i="1" s="1"/>
  <c r="DJ14" i="1" s="1"/>
  <c r="EM14" i="1" s="1"/>
  <c r="CX11" i="1"/>
  <c r="FZ11" i="1" s="1"/>
  <c r="IH11" i="1" s="1"/>
  <c r="CV11" i="1"/>
  <c r="FW11" i="1" s="1"/>
  <c r="CZ11" i="1"/>
  <c r="GB11" i="1" s="1"/>
  <c r="IJ11" i="1" s="1"/>
  <c r="DB11" i="1"/>
  <c r="GC11" i="1" s="1"/>
  <c r="IK11" i="1" s="1"/>
  <c r="EK16" i="1"/>
  <c r="BB4" i="1"/>
  <c r="DR16" i="1"/>
  <c r="IJ12" i="1"/>
  <c r="IK14" i="1"/>
  <c r="DW4" i="1"/>
  <c r="EF10" i="1"/>
  <c r="DZ10" i="1"/>
  <c r="EC10" i="1"/>
  <c r="EB10" i="1"/>
  <c r="EJ10" i="1" s="1"/>
  <c r="DY10" i="1"/>
  <c r="EA10" i="1"/>
  <c r="EE10" i="1"/>
  <c r="EH10" i="1"/>
  <c r="DV10" i="1"/>
  <c r="DO9" i="1"/>
  <c r="HL7" i="1"/>
  <c r="DO12" i="1"/>
  <c r="FW13" i="1"/>
  <c r="HD13" i="1" s="1"/>
  <c r="DF13" i="1"/>
  <c r="EL13" i="1" s="1"/>
  <c r="EY13" i="1" s="1"/>
  <c r="DG13" i="1" s="1"/>
  <c r="DJ13" i="1" s="1"/>
  <c r="EM13" i="1" s="1"/>
  <c r="IK12" i="1"/>
  <c r="IJ14" i="1"/>
  <c r="DO17" i="1"/>
  <c r="DM10" i="1"/>
  <c r="DQ10" i="1" s="1"/>
  <c r="DN10" i="1"/>
  <c r="DP10" i="1"/>
  <c r="DR9" i="1"/>
  <c r="EK12" i="1"/>
  <c r="IH13" i="1"/>
  <c r="IH12" i="1"/>
  <c r="IH14" i="1"/>
  <c r="FB8" i="1"/>
  <c r="BR8" i="1"/>
  <c r="DR12" i="1"/>
  <c r="IJ13" i="1"/>
  <c r="FW12" i="1"/>
  <c r="DF12" i="1"/>
  <c r="EL12" i="1" s="1"/>
  <c r="EY12" i="1" s="1"/>
  <c r="DG12" i="1" s="1"/>
  <c r="DJ12" i="1" s="1"/>
  <c r="JO6" i="1"/>
  <c r="JO11" i="1"/>
  <c r="HW6" i="1"/>
  <c r="IV6" i="1"/>
  <c r="JN6" i="1"/>
  <c r="HW10" i="1"/>
  <c r="DH7" i="1"/>
  <c r="HG7" i="1" s="1"/>
  <c r="IV10" i="1"/>
  <c r="IV8" i="1"/>
  <c r="JN10" i="1"/>
  <c r="JN8" i="1"/>
  <c r="IV11" i="1"/>
  <c r="HW8" i="1"/>
  <c r="JN11" i="1"/>
  <c r="HW11" i="1"/>
  <c r="HN5" i="1"/>
  <c r="IO10" i="1"/>
  <c r="HU5" i="1"/>
  <c r="IO6" i="1"/>
  <c r="IO8" i="1"/>
  <c r="IO9" i="1"/>
  <c r="IO7" i="1"/>
  <c r="IO11" i="1"/>
  <c r="EK6" i="1"/>
  <c r="EK8" i="1"/>
  <c r="EK7" i="1"/>
  <c r="EK5" i="1"/>
  <c r="EK9" i="1"/>
  <c r="EI7" i="1"/>
  <c r="HA7" i="1" s="1"/>
  <c r="JI7" i="1" s="1"/>
  <c r="BP4" i="11" s="1"/>
  <c r="EI6" i="1"/>
  <c r="HA6" i="1" s="1"/>
  <c r="JI6" i="1" s="1"/>
  <c r="BP3" i="11" s="1"/>
  <c r="EI9" i="1"/>
  <c r="HA9" i="1" s="1"/>
  <c r="JI9" i="1" s="1"/>
  <c r="BP6" i="11" s="1"/>
  <c r="EJ6" i="1"/>
  <c r="EJ9" i="1"/>
  <c r="EJ5" i="1"/>
  <c r="EI5" i="1"/>
  <c r="HA5" i="1" s="1"/>
  <c r="JI5" i="1" s="1"/>
  <c r="BP2" i="11" s="1"/>
  <c r="DX4" i="1"/>
  <c r="DU4" i="1"/>
  <c r="FZ6" i="1"/>
  <c r="IH6" i="1" s="1"/>
  <c r="BE4" i="1"/>
  <c r="FW7" i="1"/>
  <c r="IE7" i="1" s="1"/>
  <c r="FW9" i="1"/>
  <c r="IE9" i="1" s="1"/>
  <c r="GB7" i="1"/>
  <c r="IJ7" i="1" s="1"/>
  <c r="FW6" i="1"/>
  <c r="IE6" i="1" s="1"/>
  <c r="FZ8" i="1"/>
  <c r="IH8" i="1" s="1"/>
  <c r="GB9" i="1"/>
  <c r="IJ9" i="1" s="1"/>
  <c r="DF6" i="1"/>
  <c r="EL6" i="1" s="1"/>
  <c r="EY6" i="1" s="1"/>
  <c r="DG6" i="1" s="1"/>
  <c r="DF7" i="1"/>
  <c r="EL7" i="1" s="1"/>
  <c r="EY7" i="1" s="1"/>
  <c r="DG7" i="1" s="1"/>
  <c r="DF9" i="1"/>
  <c r="EL9" i="1" s="1"/>
  <c r="EY9" i="1" s="1"/>
  <c r="DG9" i="1" s="1"/>
  <c r="EV4" i="1"/>
  <c r="EU4" i="1"/>
  <c r="BU4" i="1"/>
  <c r="GB8" i="1" l="1"/>
  <c r="IJ8" i="1" s="1"/>
  <c r="EE4" i="1"/>
  <c r="DY4" i="1"/>
  <c r="DZ4" i="1"/>
  <c r="HD17" i="1"/>
  <c r="HE17" i="1" s="1"/>
  <c r="HH17" i="1" s="1"/>
  <c r="DO11" i="1"/>
  <c r="DV4" i="1"/>
  <c r="EL8" i="1"/>
  <c r="EY8" i="1" s="1"/>
  <c r="DG8" i="1" s="1"/>
  <c r="EI10" i="1"/>
  <c r="HA10" i="1" s="1"/>
  <c r="JI10" i="1" s="1"/>
  <c r="BP7" i="11" s="1"/>
  <c r="EI8" i="1"/>
  <c r="HA8" i="1" s="1"/>
  <c r="JI8" i="1" s="1"/>
  <c r="BP5" i="11" s="1"/>
  <c r="EK11" i="1"/>
  <c r="JI17" i="1"/>
  <c r="BP14" i="11" s="1"/>
  <c r="EI11" i="1"/>
  <c r="HA11" i="1" s="1"/>
  <c r="JI11" i="1" s="1"/>
  <c r="BP8" i="11" s="1"/>
  <c r="EK10" i="1"/>
  <c r="EM17" i="1"/>
  <c r="EM12" i="1"/>
  <c r="HD12" i="1"/>
  <c r="DN4" i="1"/>
  <c r="DF11" i="1"/>
  <c r="EL11" i="1" s="1"/>
  <c r="EY11" i="1" s="1"/>
  <c r="DG11" i="1" s="1"/>
  <c r="EY16" i="1"/>
  <c r="DG16" i="1" s="1"/>
  <c r="DJ16" i="1" s="1"/>
  <c r="EM16" i="1" s="1"/>
  <c r="DF10" i="1"/>
  <c r="EL10" i="1" s="1"/>
  <c r="EY10" i="1" s="1"/>
  <c r="DG10" i="1" s="1"/>
  <c r="EM15" i="1"/>
  <c r="DR11" i="1"/>
  <c r="JL13" i="1"/>
  <c r="HE13" i="1"/>
  <c r="DR10" i="1"/>
  <c r="HJ8" i="1"/>
  <c r="IE14" i="1"/>
  <c r="DM4" i="1"/>
  <c r="DQ4" i="1"/>
  <c r="HJ10" i="1"/>
  <c r="DP4" i="1"/>
  <c r="IE17" i="1"/>
  <c r="DR7" i="1"/>
  <c r="IE15" i="1"/>
  <c r="HD14" i="1"/>
  <c r="IE12" i="1"/>
  <c r="IE13" i="1"/>
  <c r="DO8" i="1"/>
  <c r="DR8" i="1"/>
  <c r="JI15" i="1"/>
  <c r="BP12" i="11" s="1"/>
  <c r="HD15" i="1"/>
  <c r="IE16" i="1"/>
  <c r="HD16" i="1"/>
  <c r="DO10" i="1"/>
  <c r="JO7" i="1"/>
  <c r="ER7" i="1" s="1"/>
  <c r="IE11" i="1"/>
  <c r="HD7" i="1"/>
  <c r="JL7" i="1" s="1"/>
  <c r="BS4" i="11" s="1"/>
  <c r="HD9" i="1"/>
  <c r="JL9" i="1" s="1"/>
  <c r="BS6" i="11" s="1"/>
  <c r="HD6" i="1"/>
  <c r="JL6" i="1" s="1"/>
  <c r="BS3" i="11" s="1"/>
  <c r="EQ6" i="1"/>
  <c r="EQ9" i="1"/>
  <c r="EQ11" i="1"/>
  <c r="EQ7" i="1"/>
  <c r="EQ8" i="1"/>
  <c r="ER10" i="1"/>
  <c r="ER8" i="1"/>
  <c r="ER11" i="1"/>
  <c r="ER6" i="1"/>
  <c r="ER9" i="1"/>
  <c r="EA4" i="1"/>
  <c r="EF4" i="1"/>
  <c r="EC4" i="1"/>
  <c r="EH4" i="1"/>
  <c r="EO13" i="1" l="1"/>
  <c r="BS10" i="11"/>
  <c r="JL17" i="1"/>
  <c r="HD8" i="1"/>
  <c r="JL8" i="1" s="1"/>
  <c r="BS5" i="11" s="1"/>
  <c r="HD10" i="1"/>
  <c r="JL10" i="1" s="1"/>
  <c r="JM13" i="1"/>
  <c r="BT10" i="11" s="1"/>
  <c r="HH13" i="1"/>
  <c r="HD11" i="1"/>
  <c r="JL11" i="1" s="1"/>
  <c r="BS8" i="11" s="1"/>
  <c r="JL12" i="1"/>
  <c r="DR4" i="1"/>
  <c r="HE12" i="1"/>
  <c r="JM12" i="1" s="1"/>
  <c r="BT9" i="11" s="1"/>
  <c r="DO4" i="1"/>
  <c r="JL16" i="1"/>
  <c r="HE16" i="1"/>
  <c r="HH16" i="1" s="1"/>
  <c r="JM17" i="1"/>
  <c r="BT14" i="11" s="1"/>
  <c r="JL15" i="1"/>
  <c r="HE15" i="1"/>
  <c r="HH15" i="1" s="1"/>
  <c r="JL14" i="1"/>
  <c r="HE14" i="1"/>
  <c r="HH14" i="1" s="1"/>
  <c r="EO6" i="1"/>
  <c r="HE9" i="1"/>
  <c r="HE6" i="1"/>
  <c r="HE7" i="1"/>
  <c r="EJ4" i="1"/>
  <c r="EK4" i="1"/>
  <c r="HA4" i="1"/>
  <c r="DJ8" i="1"/>
  <c r="DJ6" i="1"/>
  <c r="DJ11" i="1"/>
  <c r="DJ10" i="1"/>
  <c r="DJ7" i="1"/>
  <c r="DJ9" i="1"/>
  <c r="HE8" i="1" l="1"/>
  <c r="EO8" i="1"/>
  <c r="EO17" i="1"/>
  <c r="BS14" i="11"/>
  <c r="EO12" i="1"/>
  <c r="BS9" i="11"/>
  <c r="EO14" i="1"/>
  <c r="BS11" i="11"/>
  <c r="EO15" i="1"/>
  <c r="BS12" i="11"/>
  <c r="HE11" i="1"/>
  <c r="JM11" i="1" s="1"/>
  <c r="EO16" i="1"/>
  <c r="BS13" i="11"/>
  <c r="EO10" i="1"/>
  <c r="BS7" i="11"/>
  <c r="EP17" i="1"/>
  <c r="JP17" i="1"/>
  <c r="EP13" i="1"/>
  <c r="JP13" i="1"/>
  <c r="EP12" i="1"/>
  <c r="JP12" i="1"/>
  <c r="JM7" i="1"/>
  <c r="HH7" i="1"/>
  <c r="HH12" i="1"/>
  <c r="JM6" i="1"/>
  <c r="HH6" i="1"/>
  <c r="JM9" i="1"/>
  <c r="HH9" i="1"/>
  <c r="JM8" i="1"/>
  <c r="HH8" i="1"/>
  <c r="HE10" i="1"/>
  <c r="JM14" i="1"/>
  <c r="BT11" i="11" s="1"/>
  <c r="JM15" i="1"/>
  <c r="BT12" i="11" s="1"/>
  <c r="JM16" i="1"/>
  <c r="BT13" i="11" s="1"/>
  <c r="EP9" i="1"/>
  <c r="EP8" i="1"/>
  <c r="EO9" i="1"/>
  <c r="EO11" i="1"/>
  <c r="EO7" i="1"/>
  <c r="EQ10" i="1"/>
  <c r="EM9" i="1"/>
  <c r="EM11" i="1"/>
  <c r="EM6" i="1"/>
  <c r="EM8" i="1"/>
  <c r="EM10" i="1"/>
  <c r="EM7" i="1"/>
  <c r="JP9" i="1" l="1"/>
  <c r="BT6" i="11"/>
  <c r="JP8" i="1"/>
  <c r="BT5" i="11"/>
  <c r="JP7" i="1"/>
  <c r="BT4" i="11"/>
  <c r="JP6" i="1"/>
  <c r="BT3" i="11"/>
  <c r="JP11" i="1"/>
  <c r="BT8" i="11"/>
  <c r="HH11" i="1"/>
  <c r="EP11" i="1"/>
  <c r="EP16" i="1"/>
  <c r="JP16" i="1"/>
  <c r="EP7" i="1"/>
  <c r="EP6" i="1"/>
  <c r="EP15" i="1"/>
  <c r="JP15" i="1"/>
  <c r="EP14" i="1"/>
  <c r="JP14" i="1"/>
  <c r="JM10" i="1"/>
  <c r="HH10" i="1"/>
  <c r="JP10" i="1" l="1"/>
  <c r="BT7" i="11"/>
  <c r="EP10" i="1"/>
  <c r="DI4" i="1"/>
  <c r="BZ4" i="1" l="1"/>
  <c r="BY4" i="1"/>
  <c r="BT4" i="1"/>
  <c r="FG5" i="1"/>
  <c r="HQ4" i="1"/>
  <c r="IS4" i="1"/>
  <c r="JI4" i="1"/>
  <c r="JH4" i="1"/>
  <c r="HV4" i="1"/>
  <c r="GY4" i="1"/>
  <c r="GW5" i="1"/>
  <c r="JE5" i="1" s="1"/>
  <c r="GV5" i="1"/>
  <c r="JD5" i="1" s="1"/>
  <c r="JB4" i="1"/>
  <c r="GS5" i="1"/>
  <c r="JA5" i="1" s="1"/>
  <c r="GR4" i="1"/>
  <c r="IY4" i="1"/>
  <c r="GP5" i="1"/>
  <c r="IX5" i="1" s="1"/>
  <c r="IW4" i="1"/>
  <c r="GN5" i="1"/>
  <c r="IV5" i="1" s="1"/>
  <c r="GM5" i="1"/>
  <c r="IT4" i="1"/>
  <c r="GE5" i="1"/>
  <c r="IM5" i="1" s="1"/>
  <c r="GA5" i="1"/>
  <c r="II5" i="1" s="1"/>
  <c r="FY4" i="1"/>
  <c r="FR5" i="1"/>
  <c r="HZ5" i="1" s="1"/>
  <c r="FP4" i="1"/>
  <c r="HW4" i="1"/>
  <c r="HS4" i="1"/>
  <c r="HR4" i="1"/>
  <c r="FD5" i="1"/>
  <c r="AZ5" i="1"/>
  <c r="AZ4" i="1" s="1"/>
  <c r="GZ4" i="1"/>
  <c r="FN4" i="1"/>
  <c r="IU5" i="1" l="1"/>
  <c r="HO5" i="1"/>
  <c r="HO4" i="1" s="1"/>
  <c r="HL5" i="1"/>
  <c r="HL4" i="1" s="1"/>
  <c r="IX4" i="1"/>
  <c r="GS4" i="1"/>
  <c r="HZ4" i="1"/>
  <c r="JD4" i="1"/>
  <c r="II4" i="1"/>
  <c r="JE4" i="1"/>
  <c r="IM4" i="1"/>
  <c r="IV4" i="1"/>
  <c r="FE5" i="1"/>
  <c r="HM5" i="1" s="1"/>
  <c r="HF4" i="1"/>
  <c r="GM4" i="1"/>
  <c r="EX5" i="1"/>
  <c r="GW4" i="1"/>
  <c r="GV4" i="1"/>
  <c r="GT4" i="1"/>
  <c r="JA4" i="1"/>
  <c r="GL4" i="1"/>
  <c r="FS4" i="1"/>
  <c r="GA4" i="1"/>
  <c r="FQ5" i="1"/>
  <c r="HY5" i="1" s="1"/>
  <c r="FJ4" i="1"/>
  <c r="GO4" i="1"/>
  <c r="GP4" i="1"/>
  <c r="IQ4" i="1"/>
  <c r="GE4" i="1"/>
  <c r="GN4" i="1"/>
  <c r="HX4" i="1"/>
  <c r="FO4" i="1"/>
  <c r="GQ4" i="1"/>
  <c r="IZ4" i="1"/>
  <c r="FG4" i="1"/>
  <c r="FD4" i="1"/>
  <c r="FR4" i="1"/>
  <c r="JC4" i="1"/>
  <c r="IR4" i="1"/>
  <c r="GJ4" i="1"/>
  <c r="HN4" i="1"/>
  <c r="FF4" i="1"/>
  <c r="HP4" i="1"/>
  <c r="FH4" i="1"/>
  <c r="FU4" i="1"/>
  <c r="IC4" i="1"/>
  <c r="IB4" i="1"/>
  <c r="FT4" i="1"/>
  <c r="FV5" i="1"/>
  <c r="FI4" i="1"/>
  <c r="BR5" i="1"/>
  <c r="GK4" i="1"/>
  <c r="IG4" i="1"/>
  <c r="IU4" i="1"/>
  <c r="JG4" i="1"/>
  <c r="FK4" i="1"/>
  <c r="FB4" i="1"/>
  <c r="ID5" i="1" l="1"/>
  <c r="ID4" i="1" s="1"/>
  <c r="HM4" i="1"/>
  <c r="HY4" i="1"/>
  <c r="FE4" i="1"/>
  <c r="EQ5" i="1"/>
  <c r="EQ4" i="1" s="1"/>
  <c r="FW5" i="1"/>
  <c r="EW4" i="1"/>
  <c r="GC5" i="1"/>
  <c r="EX4" i="1"/>
  <c r="ET4" i="1"/>
  <c r="BR4" i="1"/>
  <c r="HC5" i="1"/>
  <c r="CT4" i="1"/>
  <c r="CS4" i="1"/>
  <c r="GI4" i="1"/>
  <c r="IA4" i="1"/>
  <c r="FQ4" i="1"/>
  <c r="FC4" i="1"/>
  <c r="HK4" i="1"/>
  <c r="GU4" i="1"/>
  <c r="FV4" i="1"/>
  <c r="HJ4" i="1"/>
  <c r="IE5" i="1" l="1"/>
  <c r="IK5" i="1"/>
  <c r="JK5" i="1"/>
  <c r="JN4" i="1"/>
  <c r="GG5" i="1"/>
  <c r="IO5" i="1" s="1"/>
  <c r="IO4" i="1" s="1"/>
  <c r="FZ5" i="1"/>
  <c r="IH5" i="1" s="1"/>
  <c r="IJ5" i="1"/>
  <c r="CV4" i="1"/>
  <c r="DB4" i="1"/>
  <c r="CX4" i="1"/>
  <c r="DE4" i="1"/>
  <c r="CZ4" i="1"/>
  <c r="DF5" i="1"/>
  <c r="FW4" i="1"/>
  <c r="FM4" i="1"/>
  <c r="GG4" i="1" l="1"/>
  <c r="IH4" i="1"/>
  <c r="GB4" i="1"/>
  <c r="HU4" i="1"/>
  <c r="IJ4" i="1"/>
  <c r="FZ4" i="1"/>
  <c r="IE4" i="1"/>
  <c r="JJ4" i="1" l="1"/>
  <c r="HC4" i="1"/>
  <c r="GX4" i="1"/>
  <c r="HB4" i="1" l="1"/>
  <c r="JK4" i="1" l="1"/>
  <c r="JF4" i="1"/>
  <c r="FX5" i="1"/>
  <c r="IF5" i="1" l="1"/>
  <c r="FX4" i="1"/>
  <c r="DF4" i="1"/>
  <c r="IF4" i="1" l="1"/>
  <c r="GC4" i="1"/>
  <c r="IK4" i="1"/>
  <c r="EB4" i="1" l="1"/>
  <c r="EI4" i="1" l="1"/>
  <c r="BX4" i="1" l="1"/>
  <c r="DH5" i="1"/>
  <c r="HG5" i="1" s="1"/>
  <c r="CU5" i="1"/>
  <c r="EL5" i="1" s="1"/>
  <c r="EY5" i="1" s="1"/>
  <c r="HD5" i="1" l="1"/>
  <c r="HD4" i="1" s="1"/>
  <c r="HT5" i="1"/>
  <c r="HT4" i="1" s="1"/>
  <c r="FL4" i="1"/>
  <c r="EL4" i="1"/>
  <c r="JO5" i="1"/>
  <c r="HG4" i="1"/>
  <c r="DH4" i="1"/>
  <c r="CU4" i="1"/>
  <c r="JL5" i="1" l="1"/>
  <c r="HE5" i="1"/>
  <c r="HH5" i="1" s="1"/>
  <c r="HH4" i="1" s="1"/>
  <c r="JO4" i="1"/>
  <c r="ER5" i="1"/>
  <c r="ER4" i="1" s="1"/>
  <c r="DG5" i="1"/>
  <c r="EY4" i="1"/>
  <c r="HE4" i="1" l="1"/>
  <c r="EO5" i="1"/>
  <c r="EO4" i="1" s="1"/>
  <c r="BS2" i="11"/>
  <c r="JM5" i="1"/>
  <c r="JM4" i="1" s="1"/>
  <c r="JL4" i="1"/>
  <c r="DJ5" i="1"/>
  <c r="DG4" i="1"/>
  <c r="JP5" i="1" l="1"/>
  <c r="JP4" i="1" s="1"/>
  <c r="BT2" i="11"/>
  <c r="EP5" i="1"/>
  <c r="EP4" i="1" s="1"/>
  <c r="EM5" i="1"/>
  <c r="EM4" i="1" s="1"/>
  <c r="DJ4" i="1"/>
</calcChain>
</file>

<file path=xl/comments1.xml><?xml version="1.0" encoding="utf-8"?>
<comments xmlns="http://schemas.openxmlformats.org/spreadsheetml/2006/main">
  <authors>
    <author>sefiplan2</author>
    <author>Sefiplan</author>
  </authors>
  <commentList>
    <comment ref="AO2" authorId="0">
      <text>
        <r>
          <rPr>
            <b/>
            <sz val="9"/>
            <color indexed="81"/>
            <rFont val="Tahoma"/>
            <family val="2"/>
          </rPr>
          <t>sefiplan2:</t>
        </r>
        <r>
          <rPr>
            <sz val="9"/>
            <color indexed="81"/>
            <rFont val="Tahoma"/>
            <family val="2"/>
          </rPr>
          <t xml:space="preserve">
Con base al tabulador</t>
        </r>
      </text>
    </comment>
    <comment ref="BG2" authorId="0">
      <text>
        <r>
          <rPr>
            <b/>
            <sz val="9"/>
            <color indexed="81"/>
            <rFont val="Tahoma"/>
            <family val="2"/>
          </rPr>
          <t>sefiplan2:</t>
        </r>
        <r>
          <rPr>
            <sz val="9"/>
            <color indexed="81"/>
            <rFont val="Tahoma"/>
            <family val="2"/>
          </rPr>
          <t xml:space="preserve">
Con base al tabulador</t>
        </r>
      </text>
    </comment>
    <comment ref="V3" authorId="1">
      <text>
        <r>
          <rPr>
            <b/>
            <sz val="9"/>
            <color indexed="81"/>
            <rFont val="Tahoma"/>
            <family val="2"/>
          </rPr>
          <t>Sefiplan:</t>
        </r>
        <r>
          <rPr>
            <sz val="9"/>
            <color indexed="81"/>
            <rFont val="Tahoma"/>
            <family val="2"/>
          </rPr>
          <t xml:space="preserve">
No incluir la categoria (Letra)</t>
        </r>
      </text>
    </comment>
  </commentList>
</comments>
</file>

<file path=xl/sharedStrings.xml><?xml version="1.0" encoding="utf-8"?>
<sst xmlns="http://schemas.openxmlformats.org/spreadsheetml/2006/main" count="949" uniqueCount="372">
  <si>
    <t>DATOS GENERALES DE LA PLANTILLA</t>
  </si>
  <si>
    <t>PERCEPCIONES FIJAS (MENSUALES)</t>
  </si>
  <si>
    <t>PERCEPCIONES FIJAS (ANUALES)</t>
  </si>
  <si>
    <t>PERCEPCIONES VARIABLES</t>
  </si>
  <si>
    <t>APORTACIONES</t>
  </si>
  <si>
    <t>IMPUESTOS Y SUBSIDIOS</t>
  </si>
  <si>
    <t>PREVISIONES PARA INCREMENTO SALARIAL</t>
  </si>
  <si>
    <t>TOTAL ANUAL</t>
  </si>
  <si>
    <t>TOTAL ESTATAL</t>
  </si>
  <si>
    <t>TOTAL 1000 REDONDEADO</t>
  </si>
  <si>
    <t>TOTAL IMPUESTO SOBRE  NÓMINA REDONDEADO</t>
  </si>
  <si>
    <t>TOTAL SUBSIDIOS PRESTACIONES REDONDEADO</t>
  </si>
  <si>
    <t>TOTAL SUBSIDIO FIN DE AÑO REDONDEADO</t>
  </si>
  <si>
    <t>BASES PARA CALCULO</t>
  </si>
  <si>
    <t>ACUMULADO POR PARTIDA</t>
  </si>
  <si>
    <t>ACUMULADO POR PARTIDA REDONDEADO</t>
  </si>
  <si>
    <t>Sueldo al Personal de Confianza</t>
  </si>
  <si>
    <t>Sueldo al Personal de  Base</t>
  </si>
  <si>
    <t>Honorarios</t>
  </si>
  <si>
    <t>Personal Eventual</t>
  </si>
  <si>
    <t>Vida Cara</t>
  </si>
  <si>
    <t>Quinquenio</t>
  </si>
  <si>
    <t>Compensación por servicios al personal Base (SINDICATO)</t>
  </si>
  <si>
    <t>Compensación por servicios al personal Base (SEFIPLAN)</t>
  </si>
  <si>
    <t>Compensación por servicios al personal Confianza</t>
  </si>
  <si>
    <t>Compensación al personal Eventual</t>
  </si>
  <si>
    <t>Ayuda de Transporte</t>
  </si>
  <si>
    <t>Apoyo de Vivienda</t>
  </si>
  <si>
    <t>Responsabilidad de Mando</t>
  </si>
  <si>
    <t>Total Percepciones Mensuales</t>
  </si>
  <si>
    <t>Compensación por servicios al personal de confianza</t>
  </si>
  <si>
    <t>Total Percepciones  Fijas al Año</t>
  </si>
  <si>
    <t>Ajuste de Calendario Personal de Base</t>
  </si>
  <si>
    <t>Prima Vacacional</t>
  </si>
  <si>
    <t>Prima de Antigüedad</t>
  </si>
  <si>
    <t>Estímulo por Años de Servicio</t>
  </si>
  <si>
    <t>Aguinaldo</t>
  </si>
  <si>
    <t>Aguinaldo (Compensación) Base - SINDICATO</t>
  </si>
  <si>
    <t>Aguinaldo (Compensación) Base - SEFIPLAN</t>
  </si>
  <si>
    <t>Aguinaldo (Compensación)</t>
  </si>
  <si>
    <t>Aguinaldo (Compensación Eventual)</t>
  </si>
  <si>
    <t>Canasta Navideña</t>
  </si>
  <si>
    <t>Pavo</t>
  </si>
  <si>
    <t>Día de la Madre</t>
  </si>
  <si>
    <t>Día del Padre</t>
  </si>
  <si>
    <t>Apoyo Lentes</t>
  </si>
  <si>
    <t>Onomástico</t>
  </si>
  <si>
    <t>Días Económicos</t>
  </si>
  <si>
    <t>Estímulo Cuatrimestral</t>
  </si>
  <si>
    <t>Estímulos Mensuales</t>
  </si>
  <si>
    <t>Total Percepciones Variables (anual)</t>
  </si>
  <si>
    <t>ISSSTE 9.97%</t>
  </si>
  <si>
    <t>IMSS</t>
  </si>
  <si>
    <t>5% FOVISSSTE</t>
  </si>
  <si>
    <t>INFONAVIT</t>
  </si>
  <si>
    <t>Aportación Patronal por Ahorro Solidario</t>
  </si>
  <si>
    <t>5% Fondo Ahorro</t>
  </si>
  <si>
    <t>Total Aportaciones</t>
  </si>
  <si>
    <t>Impuesto Sobre Nómina</t>
  </si>
  <si>
    <t>Subsidio de fin de año</t>
  </si>
  <si>
    <t>subsidio de prestaciones</t>
  </si>
  <si>
    <t>Total Capítulo 3000</t>
  </si>
  <si>
    <t>Sueldo al personal de confianza</t>
  </si>
  <si>
    <t>Sueldo al personal de base</t>
  </si>
  <si>
    <t>Incremento Ajuste de Calendario</t>
  </si>
  <si>
    <t>Estímulo Mensual</t>
  </si>
  <si>
    <t>Incremento al Ahorro Solidario</t>
  </si>
  <si>
    <t>IMSS 9.97%</t>
  </si>
  <si>
    <t>5% INFONAVIT</t>
  </si>
  <si>
    <t>5.175% SAR ISSSTE/IMSS</t>
  </si>
  <si>
    <t>Prestaciones para Prima Vacacional</t>
  </si>
  <si>
    <t>Prestaciones para ISSSTE</t>
  </si>
  <si>
    <t>x11301</t>
  </si>
  <si>
    <t>x11301_AJUSTE</t>
  </si>
  <si>
    <t>x11302</t>
  </si>
  <si>
    <t>x11302_AJUSTE</t>
  </si>
  <si>
    <t>x11303</t>
  </si>
  <si>
    <t>x12101</t>
  </si>
  <si>
    <t>x12201</t>
  </si>
  <si>
    <t>x13101</t>
  </si>
  <si>
    <t>x13102</t>
  </si>
  <si>
    <t>x13103</t>
  </si>
  <si>
    <t>x13201</t>
  </si>
  <si>
    <t>x13202</t>
  </si>
  <si>
    <t>x13203</t>
  </si>
  <si>
    <t>x13204</t>
  </si>
  <si>
    <t>x13205</t>
  </si>
  <si>
    <t>x13401_SEFIPLAN</t>
  </si>
  <si>
    <t>x13401_SINDICATO</t>
  </si>
  <si>
    <t>x13402</t>
  </si>
  <si>
    <t>x13403</t>
  </si>
  <si>
    <t>x13404_PRESTACIONES</t>
  </si>
  <si>
    <t>x13404_COMP</t>
  </si>
  <si>
    <t>x14101</t>
  </si>
  <si>
    <t>x14102</t>
  </si>
  <si>
    <t>x14104</t>
  </si>
  <si>
    <t>x14201</t>
  </si>
  <si>
    <t>x14202</t>
  </si>
  <si>
    <t>x14301</t>
  </si>
  <si>
    <t>x14302</t>
  </si>
  <si>
    <t>x14401</t>
  </si>
  <si>
    <t>x14402</t>
  </si>
  <si>
    <t>x15101</t>
  </si>
  <si>
    <t>x15201</t>
  </si>
  <si>
    <t>x15401</t>
  </si>
  <si>
    <t>x15402</t>
  </si>
  <si>
    <t>x15403</t>
  </si>
  <si>
    <t>x15404_MAMA</t>
  </si>
  <si>
    <t>x15404_PAPA</t>
  </si>
  <si>
    <t>x15406</t>
  </si>
  <si>
    <t>x15407_MOCHILAS</t>
  </si>
  <si>
    <t>x15407_VALES</t>
  </si>
  <si>
    <t>x15407_PAQUETE</t>
  </si>
  <si>
    <t>x15408</t>
  </si>
  <si>
    <t>x15411</t>
  </si>
  <si>
    <t>x15412</t>
  </si>
  <si>
    <t>x15413</t>
  </si>
  <si>
    <t>x15501</t>
  </si>
  <si>
    <t>x15503</t>
  </si>
  <si>
    <t>x15901</t>
  </si>
  <si>
    <t>x15902</t>
  </si>
  <si>
    <t>x16101</t>
  </si>
  <si>
    <t>x16102</t>
  </si>
  <si>
    <t>x17101</t>
  </si>
  <si>
    <t>x17102</t>
  </si>
  <si>
    <t>TOTAL</t>
  </si>
  <si>
    <t>39802 prestaciones</t>
  </si>
  <si>
    <t>No. CONSECUTIVO</t>
  </si>
  <si>
    <t>CLAVE 
ENTIDAD</t>
  </si>
  <si>
    <t>NOMBRE ENTIDAD</t>
  </si>
  <si>
    <t>CLAVE UR</t>
  </si>
  <si>
    <t>NOMBRE DE LA UR</t>
  </si>
  <si>
    <t>ID REGIÓN</t>
  </si>
  <si>
    <t>NOMBRE DE LA REGIÓN</t>
  </si>
  <si>
    <t>CLAVE PROGRAMÁTICA</t>
  </si>
  <si>
    <t>CLAVE DE ADSCRIPCIÓN</t>
  </si>
  <si>
    <t>NOMBRE DE LA ADSCRIPCIÓN</t>
  </si>
  <si>
    <t>NUMERO EMPLEADO</t>
  </si>
  <si>
    <t>NUMERO PLAZA</t>
  </si>
  <si>
    <t>HORAS ASIGNADAS</t>
  </si>
  <si>
    <t>APELLIDO PATERNO</t>
  </si>
  <si>
    <t>APELLIDO MATERNO</t>
  </si>
  <si>
    <t>NOMBRES</t>
  </si>
  <si>
    <t>NOMBRE COMPLETO</t>
  </si>
  <si>
    <t>TIPO DE PLAZA</t>
  </si>
  <si>
    <t>NIVEL</t>
  </si>
  <si>
    <t>PUESTO GENERICO</t>
  </si>
  <si>
    <t>PUESTO ESPECIFICO</t>
  </si>
  <si>
    <t>FECHA DE INGRESO  A GOBIERNO</t>
  </si>
  <si>
    <t>FECHA DE INGRESO A LA INSTITUCIÓN.</t>
  </si>
  <si>
    <t>RFC</t>
  </si>
  <si>
    <t>CURP</t>
  </si>
  <si>
    <t>MES DE CUMPLEAÑO.</t>
  </si>
  <si>
    <t>SEXO</t>
  </si>
  <si>
    <t>CLAVE DE FUENTE DE FINANCIAMIENTO</t>
  </si>
  <si>
    <t>FUENTE DE FINANCIAMIENTO</t>
  </si>
  <si>
    <t>ESTATUS DE PLAZA</t>
  </si>
  <si>
    <t>NÚMERO DE HIJOS (EN EDAD ESCOLAR)</t>
  </si>
  <si>
    <t>MESES A COSTEAR</t>
  </si>
  <si>
    <t>sueldo conf</t>
  </si>
  <si>
    <t>ajuste conf</t>
  </si>
  <si>
    <t>sueldo base</t>
  </si>
  <si>
    <t>ajuste base</t>
  </si>
  <si>
    <t>vida cara</t>
  </si>
  <si>
    <t>sueldo honorario</t>
  </si>
  <si>
    <t>sueldo eventual</t>
  </si>
  <si>
    <t>prima antig</t>
  </si>
  <si>
    <t>años de servicio</t>
  </si>
  <si>
    <t>prestaciones fin de año efec</t>
  </si>
  <si>
    <t>prima vacacional</t>
  </si>
  <si>
    <t xml:space="preserve">Prima dominical </t>
  </si>
  <si>
    <t>Prestaciones fin de año especie</t>
  </si>
  <si>
    <t>canasta navideña</t>
  </si>
  <si>
    <t>Compe base sefiplan (incluye aguinaldo)</t>
  </si>
  <si>
    <t>compe base sindicato</t>
  </si>
  <si>
    <t>Compe confianza (incluye aguinaldo)</t>
  </si>
  <si>
    <t>Compe eventual (incluye aguinaldo)</t>
  </si>
  <si>
    <t>Homologación prestaciones</t>
  </si>
  <si>
    <t>Homologación compensación</t>
  </si>
  <si>
    <t>Cuota issste</t>
  </si>
  <si>
    <t>Cuota IMSS</t>
  </si>
  <si>
    <t>Estancias infantiles</t>
  </si>
  <si>
    <t xml:space="preserve"> Fovissste</t>
  </si>
  <si>
    <t>Infonavit</t>
  </si>
  <si>
    <t>SAR</t>
  </si>
  <si>
    <t>Ahorro solidario</t>
  </si>
  <si>
    <t>Seguro de vida</t>
  </si>
  <si>
    <t>Fondo ahorro</t>
  </si>
  <si>
    <t>indemnizaciones</t>
  </si>
  <si>
    <t>Canasta básica y ayuda desp</t>
  </si>
  <si>
    <t>Apoyo vivienda</t>
  </si>
  <si>
    <t>Transporte</t>
  </si>
  <si>
    <t>madre</t>
  </si>
  <si>
    <t>padre</t>
  </si>
  <si>
    <t>burócrata</t>
  </si>
  <si>
    <t xml:space="preserve">mochila </t>
  </si>
  <si>
    <t>vales para mochila</t>
  </si>
  <si>
    <t>paquete escolar</t>
  </si>
  <si>
    <t>lentes</t>
  </si>
  <si>
    <t>apoyo escolar hijos</t>
  </si>
  <si>
    <t>Responsabilidad de mando</t>
  </si>
  <si>
    <t>apoyo escolar trabajadores</t>
  </si>
  <si>
    <t>paquete escolar a trabajadores</t>
  </si>
  <si>
    <t>Días económicos</t>
  </si>
  <si>
    <t>Defunción</t>
  </si>
  <si>
    <t xml:space="preserve">Prevision por incremento de plazas </t>
  </si>
  <si>
    <t>Incremento salarial</t>
  </si>
  <si>
    <t>Cuatrimestre</t>
  </si>
  <si>
    <t>Estímulo mensual</t>
  </si>
  <si>
    <t>CO</t>
  </si>
  <si>
    <t>OC</t>
  </si>
  <si>
    <t xml:space="preserve">PARTIDA ESPECÍFICA </t>
  </si>
  <si>
    <t>NOMBRE PARTIDA ESPECÍFICA</t>
  </si>
  <si>
    <t>ANUAL</t>
  </si>
  <si>
    <t>ENERO</t>
  </si>
  <si>
    <t>FEBRERO</t>
  </si>
  <si>
    <t>MARZO</t>
  </si>
  <si>
    <t>ABRIL</t>
  </si>
  <si>
    <t>MAYO</t>
  </si>
  <si>
    <t>JUNIO</t>
  </si>
  <si>
    <t>JULIO</t>
  </si>
  <si>
    <t>AGOSTO</t>
  </si>
  <si>
    <t>SEPTIEMBRE</t>
  </si>
  <si>
    <t>OCTUBRE</t>
  </si>
  <si>
    <t>NOVIEMBRE</t>
  </si>
  <si>
    <t>DICIEMBRE</t>
  </si>
  <si>
    <t>ORIGEN DE FINANCIAMIENTO : ESTATAL NO CONVENIDA</t>
  </si>
  <si>
    <t xml:space="preserve">Sueldos Base al Personal de Confianza   </t>
  </si>
  <si>
    <t xml:space="preserve">Sueldos al Personal de Base             </t>
  </si>
  <si>
    <t xml:space="preserve">Vida Cara                               </t>
  </si>
  <si>
    <t xml:space="preserve">Honorarios asimilables a salarios       </t>
  </si>
  <si>
    <t xml:space="preserve">Sueldo base al personal eventual        </t>
  </si>
  <si>
    <t xml:space="preserve">Prima quinquenal                        </t>
  </si>
  <si>
    <t xml:space="preserve">Prima de antigüedad                     </t>
  </si>
  <si>
    <t xml:space="preserve">Estímulo por años de servicio           </t>
  </si>
  <si>
    <t xml:space="preserve">Prestaciones de fin de año en efectivo  </t>
  </si>
  <si>
    <t xml:space="preserve">Prima vacacional                        </t>
  </si>
  <si>
    <t xml:space="preserve">Prima dominical                         </t>
  </si>
  <si>
    <t xml:space="preserve">Prestaciones de fin de año en especie   </t>
  </si>
  <si>
    <t xml:space="preserve">Canasta navideña                        </t>
  </si>
  <si>
    <t>Compensación por servicios al personal de base</t>
  </si>
  <si>
    <t xml:space="preserve">Compensación por trabajos especiales    </t>
  </si>
  <si>
    <t xml:space="preserve">Aportaciones al ISSSTE                  </t>
  </si>
  <si>
    <t xml:space="preserve">Cuotas para estancias infantiles        </t>
  </si>
  <si>
    <t xml:space="preserve">Cuotas al FOVISSSTE                     </t>
  </si>
  <si>
    <t>Sistema de Ahorro para el Retiro del ISS</t>
  </si>
  <si>
    <t>Aportaciones adicionales por concepto de ahorro solidario</t>
  </si>
  <si>
    <t>Cuotas para el seguro de vida del personal</t>
  </si>
  <si>
    <t>Cuotas para el fondo de ahorro y fondo de trabajo</t>
  </si>
  <si>
    <t xml:space="preserve">Indemizaciones                          </t>
  </si>
  <si>
    <t xml:space="preserve">Vales de despensa                       </t>
  </si>
  <si>
    <t xml:space="preserve">Apoyo de vivienda                       </t>
  </si>
  <si>
    <t xml:space="preserve">Ayuda para transporte                   </t>
  </si>
  <si>
    <t xml:space="preserve">Día del padre y madre                   </t>
  </si>
  <si>
    <t xml:space="preserve">Apoyo por promedio educativo            </t>
  </si>
  <si>
    <t xml:space="preserve">Celebración acorde a la profesión       </t>
  </si>
  <si>
    <t>Prestaciones relativas a los hijos de trabajadores</t>
  </si>
  <si>
    <t xml:space="preserve">Prestaciones por conceptos de salud     </t>
  </si>
  <si>
    <t xml:space="preserve">Riesgo por desempeño                    </t>
  </si>
  <si>
    <t xml:space="preserve">Onomástico                              </t>
  </si>
  <si>
    <t xml:space="preserve">Apoyo escolar a hijos de trabajadores   </t>
  </si>
  <si>
    <t xml:space="preserve">Responsabilidad de mando                </t>
  </si>
  <si>
    <t xml:space="preserve">Apoyo escolar a trabajadores            </t>
  </si>
  <si>
    <t xml:space="preserve">Prestaciones en especie a trabajadores  </t>
  </si>
  <si>
    <t xml:space="preserve">Días económicos                         </t>
  </si>
  <si>
    <t xml:space="preserve">Pagos por defunción                     </t>
  </si>
  <si>
    <t>Otras prestaciones económicas y sociales</t>
  </si>
  <si>
    <t xml:space="preserve">Incentivos fiscales al personal         </t>
  </si>
  <si>
    <t xml:space="preserve">Previsiones por incrementos al salario  </t>
  </si>
  <si>
    <t xml:space="preserve">Estímulos por productividad             </t>
  </si>
  <si>
    <t xml:space="preserve">Estímulos por puntualidad y asistencia  </t>
  </si>
  <si>
    <t xml:space="preserve">Impuesto Sobre Nóminas (4%)             </t>
  </si>
  <si>
    <t>Otros Impuestos Derivados de una Relación laboral</t>
  </si>
  <si>
    <t xml:space="preserve">ORIGEN DE FINANCIAMIENTO : ESTATAL CONVENIDA </t>
  </si>
  <si>
    <t xml:space="preserve">Impuesto Sobre Nóminas (3%)             </t>
  </si>
  <si>
    <t xml:space="preserve">ORIGEN DE FINANCIAMIENTO : FEDERAL CONVENIDA </t>
  </si>
  <si>
    <t>SUBSIDIO</t>
  </si>
  <si>
    <t>JEFE DE OFICINA DE RECURSOS HUMANOS</t>
  </si>
  <si>
    <t>Prestaciones para Aguinaldo (Sueldo)</t>
  </si>
  <si>
    <t>Prestaciones Ahorro Solidario</t>
  </si>
  <si>
    <t>APOYO DE VIVIENDA</t>
  </si>
  <si>
    <t>NOMBRE</t>
  </si>
  <si>
    <t>Compensación por servicios eventuales</t>
  </si>
  <si>
    <t>Sistema de Ahorro para el Retiro del ISSSTE</t>
  </si>
  <si>
    <t>Prestaciones 4% Impuesto Sobre Nómina</t>
  </si>
  <si>
    <t>Prestaciones y haberes de retiro</t>
  </si>
  <si>
    <t>Vales de Útiles Escolares
(De la Mochila)</t>
  </si>
  <si>
    <t>RESPONSABILIDAD DE MANDO</t>
  </si>
  <si>
    <t>Vida Cara S.M.</t>
  </si>
  <si>
    <t>Impacto en prestaciones S,M, (138 Días)</t>
  </si>
  <si>
    <t>Impacto Porcentual S.M. (Aportaciones F.A.)</t>
  </si>
  <si>
    <t>TOTAL CAP 1000</t>
  </si>
  <si>
    <t>Subsidio Aguinaldo</t>
  </si>
  <si>
    <t>4% ISN</t>
  </si>
  <si>
    <t>TOTAL CAP 3000</t>
  </si>
  <si>
    <t>Total Incremento 1000</t>
  </si>
  <si>
    <t>ISN</t>
  </si>
  <si>
    <t>CANASTA BÁSICA</t>
  </si>
  <si>
    <t>AYUDA DE DESPENSA</t>
  </si>
  <si>
    <t>AYUDA DE TRANSPORTE</t>
  </si>
  <si>
    <t>TABULADOR AUTORIZADO</t>
  </si>
  <si>
    <t>BA</t>
  </si>
  <si>
    <t xml:space="preserve">Sueldo </t>
  </si>
  <si>
    <t xml:space="preserve">Incremento salarial </t>
  </si>
  <si>
    <t>39802 (PRESTACIONES)</t>
  </si>
  <si>
    <t>39802 (AGUINALDO)</t>
  </si>
  <si>
    <t>SUELDO</t>
  </si>
  <si>
    <t>CONFIANZA/BASE</t>
  </si>
  <si>
    <t>AÑOS DE SERVICIO AL CORTE DEL 
31-DIC-2026</t>
  </si>
  <si>
    <t>TOTAL BRUTO</t>
  </si>
  <si>
    <t>FOLIO DEL 
COMPONENTE (ACTUAL)</t>
  </si>
  <si>
    <t>DEPENDENCIA</t>
  </si>
  <si>
    <t>CLAVE_PRESUPUESTAL</t>
  </si>
  <si>
    <t>FUENTE_DE_FINANCIAMIENTO</t>
  </si>
  <si>
    <t>N_PLAZA</t>
  </si>
  <si>
    <t>N_EMP</t>
  </si>
  <si>
    <t>PUESTO_ESPECIFICO</t>
  </si>
  <si>
    <t>TIPO_PLAZA</t>
  </si>
  <si>
    <t>ESTATUS_PLAZA</t>
  </si>
  <si>
    <t>INGRESO</t>
  </si>
  <si>
    <t>MES</t>
  </si>
  <si>
    <t>ONOMASTICOS</t>
  </si>
  <si>
    <t>x14303</t>
  </si>
  <si>
    <t>xGRAN_TOTAL</t>
  </si>
  <si>
    <t>x39801</t>
  </si>
  <si>
    <t>x39802_Subsidio_Aguinaldo</t>
  </si>
  <si>
    <t>x39802_Subsidio_Prestaciones</t>
  </si>
  <si>
    <t>21123.18.3.18</t>
  </si>
  <si>
    <t>06</t>
  </si>
  <si>
    <t/>
  </si>
  <si>
    <t>E020C0100000</t>
  </si>
  <si>
    <t>04-001</t>
  </si>
  <si>
    <t>XXXX</t>
  </si>
  <si>
    <t>FFFF</t>
  </si>
  <si>
    <t>HHH</t>
  </si>
  <si>
    <t>DIRECTOR GENERAL</t>
  </si>
  <si>
    <t>DIRECTOR DE PLANEACIÓN</t>
  </si>
  <si>
    <t xml:space="preserve">DIRECTOR </t>
  </si>
  <si>
    <t>JEFE DE DEPARTAMENTO</t>
  </si>
  <si>
    <t>JEFE DE DEPARTAMENTO DE RECURSOS HUMANOS</t>
  </si>
  <si>
    <t>JEFE DE OFICINA</t>
  </si>
  <si>
    <t>XXXXXXXXXXXX</t>
  </si>
  <si>
    <t>CCCCCCCCCCCCC</t>
  </si>
  <si>
    <t>Gastos médicos mayores</t>
  </si>
  <si>
    <t>Sistema de ahorro para el retiro del IMSS</t>
  </si>
  <si>
    <t>SAR 
ISSSTE</t>
  </si>
  <si>
    <t>SAR 
IMSS</t>
  </si>
  <si>
    <r>
      <t xml:space="preserve">Compensación por Trabajos Especiales </t>
    </r>
    <r>
      <rPr>
        <b/>
        <sz val="9"/>
        <rFont val="Montserrat"/>
      </rPr>
      <t>(SUELDO HOMOLOGADOS)</t>
    </r>
  </si>
  <si>
    <r>
      <t xml:space="preserve">Compensación por Trabajos Especiales </t>
    </r>
    <r>
      <rPr>
        <b/>
        <sz val="9"/>
        <rFont val="Montserrat"/>
      </rPr>
      <t>(COMPENSACIÓN HOMOLOGADOS)</t>
    </r>
  </si>
  <si>
    <r>
      <t>Apoyo Escolar</t>
    </r>
    <r>
      <rPr>
        <b/>
        <sz val="9"/>
        <color theme="1"/>
        <rFont val="Montserrat"/>
      </rPr>
      <t xml:space="preserve"> Hijos</t>
    </r>
  </si>
  <si>
    <r>
      <t xml:space="preserve">Apoyo Escolar </t>
    </r>
    <r>
      <rPr>
        <b/>
        <sz val="9"/>
        <color theme="1"/>
        <rFont val="Montserrat"/>
      </rPr>
      <t>Trabajadores</t>
    </r>
  </si>
  <si>
    <r>
      <t xml:space="preserve">Vales  Escolares </t>
    </r>
    <r>
      <rPr>
        <b/>
        <sz val="9"/>
        <color theme="1"/>
        <rFont val="Montserrat"/>
      </rPr>
      <t>Hijos</t>
    </r>
  </si>
  <si>
    <r>
      <t xml:space="preserve">Vales Escolares </t>
    </r>
    <r>
      <rPr>
        <b/>
        <sz val="9"/>
        <color theme="1"/>
        <rFont val="Montserrat"/>
      </rPr>
      <t>Trabajadores</t>
    </r>
  </si>
  <si>
    <t>Mochila Escolar</t>
  </si>
  <si>
    <t>Ayuda de Despensa (Vales de Despensa)</t>
  </si>
  <si>
    <t>Canasta Básica (Vales de Despensa)</t>
  </si>
  <si>
    <t xml:space="preserve">Ajuste de Calendario Personal de Confianza </t>
  </si>
  <si>
    <t>Apoyo de Despensa para Fin de Año</t>
  </si>
  <si>
    <t>Día del Empleado Estatal</t>
  </si>
  <si>
    <t>Estímulo por Cumpleaños</t>
  </si>
  <si>
    <t>Apoyo para Gastos Funerarios</t>
  </si>
  <si>
    <t>Cuota para el Seguro de Vida del Personal</t>
  </si>
  <si>
    <t>Cuotas para Estancias Infantiles</t>
  </si>
  <si>
    <t>Salario Mínimo 2026</t>
  </si>
  <si>
    <t>SALARIO MINIMO GENERAL 2026</t>
  </si>
  <si>
    <t>SAR ISSSTE</t>
  </si>
  <si>
    <t>Empleado Estatal</t>
  </si>
  <si>
    <t>Vales Escolares</t>
  </si>
  <si>
    <t>Vales escolares a trabajadores</t>
  </si>
  <si>
    <r>
      <rPr>
        <b/>
        <sz val="10"/>
        <color theme="1"/>
        <rFont val="Montserrat"/>
      </rPr>
      <t>CONSIDERACIONES DE LLENADO</t>
    </r>
    <r>
      <rPr>
        <sz val="10"/>
        <color theme="1"/>
        <rFont val="Montserrat"/>
      </rPr>
      <t xml:space="preserve">
1. Llenar los datos de la plantilla de acuerdo a los puestos y unidades que corresponden con la estructura órganica autorizada.
2. En los campos que corresponden a datos que forman parte de la clave programática, manetener la codificación de acuerdo a los catálogos establecidos.
3.En el campo "Tipo de Plaza", solo se admiten los siguiente valores "CO=Confianza", "BA=Base", "HN=Honorario" y "EV=Eventual".
4. En el campo "Puesto Genérico", reflejar el puesto asignado en tabulador, mientras que en el "Puesto Específico" deberá reflejar el cargo que ostenta dentro de la institución.
5. En el campo "Sexo" se adminten los Valores H=Hombre y M=Mujer
6. En el campo "Estatus de Plazas" considerar los siguientes valores OC=Ocupada ; VA=Vacante
7. En el apartado de "Meses a Costear", considerar el numero de meses requeridos hasta el término del mes de diciembre del ejercicio fiscal del que se trate. Se puede considerar 0.5 para el caso de propuestas que contemplen 15 días adicionales. Ejemplo= "3.5" meses cuando la propuesta se realiza del 16 de septiembre al 31 de diciembre.
El presente formato se encuentra formulado en apego a las prestaciones otorgadas a Organismos Descentralizados con aplicación de tabulador estatal. Para el caso de organismos que se rijan bajo tabuladores y manuales de prestaciones específicos, podrán adicionar y/o modificar columnas dentro del apartado que corresponda (Percepciones fijas, variables, aportaciones, impuestos, previsiones salariales, etc.), procurando la correcta formulación y las bases de cálculo.
En el caso de organismos que reciban aportaciones federales y estatales para Servicios Personales, deberán presentar un formato en el que se identifique la estructura de aportación convenida, y otro formato en el que se presenten los conceptos de origen cien por ciento estatal, con su debida formulación.
En caso de propuestas de consideren un impacto presupuestal, remitir un formato de costeo adicional en el que únicamente se considere el costo por dicha propuesta (diferencias en caso de incremento).</t>
    </r>
  </si>
  <si>
    <t>1.5.08.26.001</t>
  </si>
  <si>
    <t>FONDO GENERAL DE PARTICIPACIONES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</si>
</sst>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_-[$€-2]* #,##0.00_-;\-[$€-2]* #,##0.00_-;_-[$€-2]* &quot;-&quot;??_-"/>
    <numFmt numFmtId="165" formatCode="_(* #,##0.00_);_(* \(#,##0.00\);_(* &quot;-&quot;??_);_(@_)"/>
    <numFmt numFmtId="166" formatCode="_(&quot;$&quot;* #,##0.00_);_(&quot;$&quot;* \(#,##0.00\);_(&quot;$&quot;* &quot;-&quot;??_);_(@_)"/>
    <numFmt numFmtId="167" formatCode="[$-F800]dddd\,\ mmmm\ dd\,\ yyyy"/>
    <numFmt numFmtId="168" formatCode="_(* #,##0\ &quot;pta&quot;_);_(* \(#,##0\ &quot;pta&quot;\);_(* &quot;-&quot;??\ &quot;pta&quot;_);_(@_)"/>
    <numFmt numFmtId="169" formatCode="&quot;$&quot;#,##0.00"/>
  </numFmts>
  <fonts count="59" x14ac:knownFonts="1">
    <font>
      <sz val="11"/>
      <color theme="1"/>
      <name val="Calibri"/>
      <family val="2"/>
      <scheme val="minor"/>
    </font>
    <font>
      <sz val="11"/>
      <color theme="1"/>
      <name val="Calibri"/>
      <family val="2"/>
      <scheme val="minor"/>
    </font>
    <font>
      <b/>
      <sz val="11"/>
      <color theme="1"/>
      <name val="Arial Narrow"/>
      <family val="2"/>
    </font>
    <font>
      <sz val="11"/>
      <color theme="1"/>
      <name val="Arial Narrow"/>
      <family val="2"/>
    </font>
    <font>
      <b/>
      <sz val="9"/>
      <color indexed="81"/>
      <name val="Tahoma"/>
      <family val="2"/>
    </font>
    <font>
      <sz val="9"/>
      <color indexed="81"/>
      <name val="Tahoma"/>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family val="2"/>
    </font>
    <font>
      <i/>
      <sz val="11"/>
      <color indexed="23"/>
      <name val="Calibri"/>
      <family val="2"/>
    </font>
    <font>
      <b/>
      <sz val="15"/>
      <color indexed="56"/>
      <name val="Calibri"/>
      <family val="2"/>
    </font>
    <font>
      <b/>
      <sz val="13"/>
      <color indexed="56"/>
      <name val="Calibri"/>
      <family val="2"/>
    </font>
    <font>
      <u/>
      <sz val="10"/>
      <color indexed="12"/>
      <name val="Arial"/>
      <family val="2"/>
    </font>
    <font>
      <sz val="11"/>
      <color theme="1"/>
      <name val="Arial"/>
      <family val="2"/>
    </font>
    <font>
      <sz val="10"/>
      <color indexed="8"/>
      <name val="Arial"/>
      <family val="2"/>
    </font>
    <font>
      <sz val="12"/>
      <color theme="1"/>
      <name val="Calibri"/>
      <family val="2"/>
      <charset val="204"/>
      <scheme val="minor"/>
    </font>
    <font>
      <sz val="11"/>
      <color indexed="60"/>
      <name val="Calibri"/>
      <family val="2"/>
    </font>
    <font>
      <sz val="10"/>
      <name val="MS Sans Serif"/>
      <family val="2"/>
    </font>
    <font>
      <sz val="10"/>
      <color indexed="8"/>
      <name val="MS Sans Serif"/>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b/>
      <sz val="11"/>
      <color rgb="FFE3C5A7"/>
      <name val="Arial Narrow"/>
      <family val="2"/>
    </font>
    <font>
      <b/>
      <sz val="10"/>
      <color theme="1"/>
      <name val="Montserrat"/>
    </font>
    <font>
      <b/>
      <sz val="10"/>
      <color theme="0"/>
      <name val="Montserrat"/>
    </font>
    <font>
      <b/>
      <sz val="8"/>
      <color theme="0"/>
      <name val="Montserrat"/>
    </font>
    <font>
      <b/>
      <sz val="10"/>
      <name val="Montserrat"/>
    </font>
    <font>
      <b/>
      <sz val="11"/>
      <name val="Montserrat"/>
    </font>
    <font>
      <sz val="10"/>
      <color theme="1"/>
      <name val="Montserrat"/>
    </font>
    <font>
      <sz val="10"/>
      <color rgb="FF000000"/>
      <name val="Montserrat"/>
    </font>
    <font>
      <b/>
      <sz val="8"/>
      <color theme="1"/>
      <name val="Montserrat"/>
    </font>
    <font>
      <b/>
      <sz val="8"/>
      <color rgb="FF000000"/>
      <name val="Montserrat"/>
    </font>
    <font>
      <sz val="8"/>
      <color rgb="FF000000"/>
      <name val="Montserrat"/>
    </font>
    <font>
      <sz val="10"/>
      <name val="Montserrat"/>
    </font>
    <font>
      <b/>
      <sz val="20"/>
      <color theme="0"/>
      <name val="Montserrat"/>
    </font>
    <font>
      <b/>
      <sz val="10"/>
      <color rgb="FFE8CFB6"/>
      <name val="Montserrat"/>
    </font>
    <font>
      <sz val="11"/>
      <color theme="1"/>
      <name val="Montserrat"/>
    </font>
    <font>
      <sz val="11"/>
      <name val="Montserrat"/>
    </font>
    <font>
      <sz val="9"/>
      <color theme="1"/>
      <name val="Montserrat"/>
    </font>
    <font>
      <sz val="8"/>
      <name val="Montserrat"/>
    </font>
    <font>
      <sz val="8"/>
      <color theme="1"/>
      <name val="Montserrat"/>
    </font>
    <font>
      <b/>
      <sz val="8"/>
      <name val="Montserrat"/>
    </font>
    <font>
      <b/>
      <sz val="12"/>
      <color theme="0"/>
      <name val="Montserrat"/>
    </font>
    <font>
      <b/>
      <sz val="11"/>
      <color theme="0"/>
      <name val="Arial Narrow"/>
      <family val="2"/>
    </font>
    <font>
      <sz val="8"/>
      <name val="Calibri"/>
      <family val="2"/>
      <scheme val="minor"/>
    </font>
    <font>
      <b/>
      <sz val="9"/>
      <name val="Montserrat"/>
    </font>
    <font>
      <sz val="9"/>
      <name val="Montserrat"/>
    </font>
    <font>
      <b/>
      <sz val="9"/>
      <color theme="1"/>
      <name val="Montserrat"/>
    </font>
    <font>
      <b/>
      <sz val="9"/>
      <color theme="0"/>
      <name val="Montserrat"/>
    </font>
    <font>
      <sz val="9"/>
      <color rgb="FF000000"/>
      <name val="Montserrat"/>
    </font>
    <font>
      <b/>
      <sz val="9"/>
      <color rgb="FF000000"/>
      <name val="Montserrat"/>
    </font>
  </fonts>
  <fills count="53">
    <fill>
      <patternFill patternType="none"/>
    </fill>
    <fill>
      <patternFill patternType="gray125"/>
    </fill>
    <fill>
      <patternFill patternType="solid">
        <fgColor rgb="FFFFFFCC"/>
      </patternFill>
    </fill>
    <fill>
      <patternFill patternType="solid">
        <fgColor rgb="FFE8CFB6"/>
        <bgColor indexed="64"/>
      </patternFill>
    </fill>
    <fill>
      <patternFill patternType="solid">
        <fgColor theme="5" tint="-0.499984740745262"/>
        <bgColor indexed="64"/>
      </patternFill>
    </fill>
    <fill>
      <patternFill patternType="solid">
        <fgColor rgb="FF996633"/>
        <bgColor indexed="64"/>
      </patternFill>
    </fill>
    <fill>
      <patternFill patternType="solid">
        <fgColor rgb="FF6E663E"/>
        <bgColor indexed="64"/>
      </patternFill>
    </fill>
    <fill>
      <patternFill patternType="solid">
        <fgColor rgb="FF864300"/>
        <bgColor indexed="64"/>
      </patternFill>
    </fill>
    <fill>
      <patternFill patternType="solid">
        <fgColor theme="9" tint="-0.499984740745262"/>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632523"/>
        <bgColor indexed="64"/>
      </patternFill>
    </fill>
    <fill>
      <patternFill patternType="solid">
        <fgColor rgb="FFF7EEE5"/>
        <bgColor indexed="64"/>
      </patternFill>
    </fill>
    <fill>
      <patternFill patternType="solid">
        <fgColor rgb="FFFFFF00"/>
        <bgColor indexed="64"/>
      </patternFill>
    </fill>
    <fill>
      <patternFill patternType="solid">
        <fgColor theme="1"/>
        <bgColor indexed="64"/>
      </patternFill>
    </fill>
    <fill>
      <patternFill patternType="solid">
        <fgColor theme="6" tint="0.39997558519241921"/>
        <bgColor indexed="64"/>
      </patternFill>
    </fill>
    <fill>
      <patternFill patternType="solid">
        <fgColor rgb="FF002060"/>
        <bgColor indexed="64"/>
      </patternFill>
    </fill>
    <fill>
      <patternFill patternType="solid">
        <fgColor rgb="FF993366"/>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9" tint="0.39997558519241921"/>
        <bgColor indexed="64"/>
      </patternFill>
    </fill>
    <fill>
      <patternFill patternType="solid">
        <fgColor rgb="FF600000"/>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1" tint="0.499984740745262"/>
        <bgColor indexed="64"/>
      </patternFill>
    </fill>
  </fills>
  <borders count="26">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ck">
        <color theme="5" tint="0.59999389629810485"/>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top style="thin">
        <color indexed="64"/>
      </top>
      <bottom/>
      <diagonal/>
    </border>
  </borders>
  <cellStyleXfs count="236">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7" fillId="21"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1"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8"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10" fillId="29" borderId="15" applyNumberFormat="0" applyAlignment="0" applyProtection="0"/>
    <xf numFmtId="0" fontId="10" fillId="29" borderId="15" applyNumberFormat="0" applyAlignment="0" applyProtection="0"/>
    <xf numFmtId="0" fontId="11" fillId="30" borderId="16" applyNumberFormat="0" applyAlignment="0" applyProtection="0"/>
    <xf numFmtId="0" fontId="12" fillId="0" borderId="17" applyNumberFormat="0" applyFill="0" applyAlignment="0" applyProtection="0"/>
    <xf numFmtId="0" fontId="11" fillId="30" borderId="16" applyNumberFormat="0" applyAlignment="0" applyProtection="0"/>
    <xf numFmtId="0" fontId="13" fillId="0" borderId="0" applyNumberFormat="0" applyFill="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8" borderId="0" applyNumberFormat="0" applyBorder="0" applyAlignment="0" applyProtection="0"/>
    <xf numFmtId="0" fontId="14" fillId="16" borderId="15" applyNumberFormat="0" applyAlignment="0" applyProtection="0"/>
    <xf numFmtId="0" fontId="15" fillId="0" borderId="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16" fillId="0" borderId="0" applyNumberFormat="0" applyFill="0" applyBorder="0" applyAlignment="0" applyProtection="0"/>
    <xf numFmtId="0" fontId="9" fillId="13" borderId="0" applyNumberFormat="0" applyBorder="0" applyAlignment="0" applyProtection="0"/>
    <xf numFmtId="0" fontId="17" fillId="0" borderId="18" applyNumberFormat="0" applyFill="0" applyAlignment="0" applyProtection="0"/>
    <xf numFmtId="0" fontId="18" fillId="0" borderId="19" applyNumberFormat="0" applyFill="0" applyAlignment="0" applyProtection="0"/>
    <xf numFmtId="0" fontId="13" fillId="0" borderId="20" applyNumberFormat="0" applyFill="0" applyAlignment="0" applyProtection="0"/>
    <xf numFmtId="0" fontId="13" fillId="0" borderId="0" applyNumberFormat="0" applyFill="0" applyBorder="0" applyAlignment="0" applyProtection="0"/>
    <xf numFmtId="0" fontId="19" fillId="0" borderId="0" applyNumberFormat="0" applyFill="0" applyBorder="0" applyAlignment="0" applyProtection="0">
      <alignment vertical="top"/>
      <protection locked="0"/>
    </xf>
    <xf numFmtId="0" fontId="8" fillId="12" borderId="0" applyNumberFormat="0" applyBorder="0" applyAlignment="0" applyProtection="0"/>
    <xf numFmtId="0" fontId="14" fillId="16" borderId="15" applyNumberFormat="0" applyAlignment="0" applyProtection="0"/>
    <xf numFmtId="0" fontId="12" fillId="0" borderId="17"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Font="0" applyFill="0" applyBorder="0" applyAlignment="0" applyProtection="0">
      <alignment wrapText="1"/>
    </xf>
    <xf numFmtId="0" fontId="15" fillId="0" borderId="0" applyFont="0" applyFill="0" applyBorder="0" applyAlignment="0" applyProtection="0">
      <alignment wrapText="1"/>
    </xf>
    <xf numFmtId="0" fontId="15" fillId="0" borderId="0" applyFont="0" applyFill="0" applyBorder="0" applyAlignment="0" applyProtection="0">
      <alignment wrapText="1"/>
    </xf>
    <xf numFmtId="0" fontId="15" fillId="0" borderId="0" applyFont="0" applyFill="0" applyBorder="0" applyAlignment="0" applyProtection="0">
      <alignment wrapText="1"/>
    </xf>
    <xf numFmtId="43" fontId="1" fillId="0" borderId="0" applyFont="0" applyFill="0" applyBorder="0" applyAlignment="0" applyProtection="0"/>
    <xf numFmtId="43" fontId="6" fillId="0" borderId="0" applyFont="0" applyFill="0" applyBorder="0" applyAlignment="0" applyProtection="0"/>
    <xf numFmtId="43" fontId="20"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166" fontId="15" fillId="0" borderId="0" applyFont="0" applyFill="0" applyBorder="0" applyAlignment="0" applyProtection="0">
      <alignment wrapText="1"/>
    </xf>
    <xf numFmtId="166" fontId="15" fillId="0" borderId="0" applyFont="0" applyFill="0" applyBorder="0" applyAlignment="0" applyProtection="0">
      <alignment wrapText="1"/>
    </xf>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166" fontId="15" fillId="0" borderId="0" applyFont="0" applyFill="0" applyBorder="0" applyAlignment="0" applyProtection="0">
      <alignment wrapText="1"/>
    </xf>
    <xf numFmtId="166" fontId="15" fillId="0" borderId="0" applyFont="0" applyFill="0" applyBorder="0" applyAlignment="0" applyProtection="0">
      <alignment wrapText="1"/>
    </xf>
    <xf numFmtId="166" fontId="15" fillId="0" borderId="0" applyFont="0" applyFill="0" applyBorder="0" applyAlignment="0" applyProtection="0">
      <alignment wrapText="1"/>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alignment vertical="top"/>
    </xf>
    <xf numFmtId="44" fontId="1" fillId="0" borderId="0" applyFont="0" applyFill="0" applyBorder="0" applyAlignment="0" applyProtection="0"/>
    <xf numFmtId="0" fontId="1" fillId="0" borderId="0" applyFont="0" applyFill="0" applyBorder="0" applyAlignment="0" applyProtection="0">
      <alignment wrapText="1"/>
    </xf>
    <xf numFmtId="0" fontId="15" fillId="0" borderId="0" applyFont="0" applyFill="0" applyBorder="0" applyAlignment="0" applyProtection="0">
      <alignment wrapText="1"/>
    </xf>
    <xf numFmtId="0" fontId="15" fillId="0" borderId="0" applyFont="0" applyFill="0" applyBorder="0" applyAlignment="0" applyProtection="0">
      <alignment wrapText="1"/>
    </xf>
    <xf numFmtId="0" fontId="15" fillId="0" borderId="0" applyFont="0" applyFill="0" applyBorder="0" applyAlignment="0" applyProtection="0">
      <alignment wrapText="1"/>
    </xf>
    <xf numFmtId="0" fontId="15" fillId="0" borderId="0" applyFont="0" applyFill="0" applyBorder="0" applyAlignment="0" applyProtection="0">
      <alignment wrapText="1"/>
    </xf>
    <xf numFmtId="0" fontId="15" fillId="0" borderId="0" applyFont="0" applyFill="0" applyBorder="0" applyAlignment="0" applyProtection="0">
      <alignment wrapText="1"/>
    </xf>
    <xf numFmtId="0" fontId="15" fillId="0" borderId="0" applyFont="0" applyFill="0" applyBorder="0" applyAlignment="0" applyProtection="0">
      <alignment wrapText="1"/>
    </xf>
    <xf numFmtId="166" fontId="22" fillId="0" borderId="0" applyFont="0" applyFill="0" applyBorder="0" applyAlignment="0" applyProtection="0"/>
    <xf numFmtId="44" fontId="1" fillId="0" borderId="0" applyFont="0" applyFill="0" applyBorder="0" applyAlignment="0" applyProtection="0"/>
    <xf numFmtId="0" fontId="23" fillId="31" borderId="0" applyNumberFormat="0" applyBorder="0" applyAlignment="0" applyProtection="0"/>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22" fillId="0" borderId="0"/>
    <xf numFmtId="0" fontId="1" fillId="0" borderId="0"/>
    <xf numFmtId="0" fontId="15" fillId="0" borderId="0"/>
    <xf numFmtId="0" fontId="15" fillId="0" borderId="0">
      <alignment wrapText="1"/>
    </xf>
    <xf numFmtId="0" fontId="15" fillId="0" borderId="0">
      <alignment wrapText="1"/>
    </xf>
    <xf numFmtId="0" fontId="15" fillId="0" borderId="0">
      <alignment wrapText="1"/>
    </xf>
    <xf numFmtId="0" fontId="24"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25" fillId="0" borderId="0"/>
    <xf numFmtId="0" fontId="1" fillId="0" borderId="0"/>
    <xf numFmtId="0" fontId="25" fillId="0" borderId="0"/>
    <xf numFmtId="0" fontId="1" fillId="0" borderId="0"/>
    <xf numFmtId="0" fontId="2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wrapText="1"/>
    </xf>
    <xf numFmtId="0" fontId="15" fillId="0" borderId="0">
      <alignment wrapText="1"/>
    </xf>
    <xf numFmtId="0" fontId="1" fillId="0" borderId="0"/>
    <xf numFmtId="0" fontId="15" fillId="0" borderId="0">
      <alignment wrapText="1"/>
    </xf>
    <xf numFmtId="0" fontId="15" fillId="0" borderId="0">
      <alignment wrapText="1"/>
    </xf>
    <xf numFmtId="0" fontId="21" fillId="0" borderId="0"/>
    <xf numFmtId="0" fontId="21" fillId="0" borderId="0"/>
    <xf numFmtId="0" fontId="2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wrapText="1"/>
    </xf>
    <xf numFmtId="0" fontId="15" fillId="0" borderId="0">
      <alignment wrapText="1"/>
    </xf>
    <xf numFmtId="0" fontId="15" fillId="0" borderId="0">
      <alignment wrapText="1"/>
    </xf>
    <xf numFmtId="0" fontId="15" fillId="0" borderId="0"/>
    <xf numFmtId="0" fontId="6" fillId="0" borderId="0"/>
    <xf numFmtId="0" fontId="1" fillId="0" borderId="0"/>
    <xf numFmtId="0" fontId="15" fillId="0" borderId="0"/>
    <xf numFmtId="167" fontId="15" fillId="0" borderId="0"/>
    <xf numFmtId="0" fontId="20" fillId="0" borderId="0"/>
    <xf numFmtId="0" fontId="21" fillId="0" borderId="0"/>
    <xf numFmtId="0" fontId="1" fillId="0" borderId="0"/>
    <xf numFmtId="0" fontId="1" fillId="0" borderId="0">
      <alignment wrapText="1"/>
    </xf>
    <xf numFmtId="0" fontId="6" fillId="32" borderId="21" applyNumberFormat="0" applyFont="0" applyAlignment="0" applyProtection="0"/>
    <xf numFmtId="0" fontId="1" fillId="2" borderId="1" applyNumberFormat="0" applyFont="0" applyAlignment="0" applyProtection="0"/>
    <xf numFmtId="0" fontId="15" fillId="32" borderId="21" applyNumberFormat="0" applyFont="0" applyAlignment="0" applyProtection="0"/>
    <xf numFmtId="0" fontId="26" fillId="29" borderId="22"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alignment wrapText="1"/>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29" borderId="22" applyNumberFormat="0" applyAlignment="0" applyProtection="0"/>
    <xf numFmtId="0" fontId="27" fillId="0" borderId="0" applyNumberFormat="0" applyFill="0" applyBorder="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17" fillId="0" borderId="18" applyNumberFormat="0" applyFill="0" applyAlignment="0" applyProtection="0"/>
    <xf numFmtId="0" fontId="18" fillId="0" borderId="19" applyNumberFormat="0" applyFill="0" applyAlignment="0" applyProtection="0"/>
    <xf numFmtId="0" fontId="13" fillId="0" borderId="20" applyNumberFormat="0" applyFill="0" applyAlignment="0" applyProtection="0"/>
    <xf numFmtId="0" fontId="28" fillId="0" borderId="0" applyNumberFormat="0" applyFill="0" applyBorder="0" applyAlignment="0" applyProtection="0"/>
    <xf numFmtId="0" fontId="29" fillId="0" borderId="23" applyNumberFormat="0" applyFill="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27" fillId="0" borderId="0" applyNumberFormat="0" applyFill="0" applyBorder="0" applyAlignment="0" applyProtection="0"/>
  </cellStyleXfs>
  <cellXfs count="185">
    <xf numFmtId="0" fontId="0" fillId="0" borderId="0" xfId="0"/>
    <xf numFmtId="0" fontId="0" fillId="0" borderId="0" xfId="0" applyAlignment="1">
      <alignment horizontal="center"/>
    </xf>
    <xf numFmtId="0" fontId="30" fillId="33" borderId="0" xfId="0" applyFont="1" applyFill="1" applyAlignment="1">
      <alignment horizontal="center" vertical="center" wrapText="1"/>
    </xf>
    <xf numFmtId="0" fontId="30" fillId="8" borderId="0" xfId="0" applyFont="1" applyFill="1" applyAlignment="1">
      <alignment horizontal="center" vertical="center" wrapText="1"/>
    </xf>
    <xf numFmtId="0" fontId="3" fillId="9" borderId="0" xfId="0" applyFont="1" applyFill="1" applyAlignment="1">
      <alignment horizontal="center"/>
    </xf>
    <xf numFmtId="0" fontId="3" fillId="9" borderId="0" xfId="0" applyFont="1" applyFill="1"/>
    <xf numFmtId="0" fontId="3" fillId="9" borderId="0" xfId="0" applyFont="1" applyFill="1" applyAlignment="1">
      <alignment horizontal="center" vertical="center" wrapText="1"/>
    </xf>
    <xf numFmtId="0" fontId="3" fillId="9" borderId="0" xfId="0" applyFont="1" applyFill="1" applyAlignment="1">
      <alignment vertical="center"/>
    </xf>
    <xf numFmtId="4" fontId="2" fillId="3" borderId="0" xfId="0" applyNumberFormat="1" applyFont="1" applyFill="1"/>
    <xf numFmtId="4" fontId="2" fillId="34" borderId="0" xfId="0" applyNumberFormat="1" applyFont="1" applyFill="1"/>
    <xf numFmtId="169" fontId="3" fillId="0" borderId="0" xfId="0" applyNumberFormat="1" applyFont="1" applyAlignment="1">
      <alignment vertical="center"/>
    </xf>
    <xf numFmtId="169" fontId="2" fillId="3" borderId="0" xfId="0" applyNumberFormat="1" applyFont="1" applyFill="1" applyAlignment="1">
      <alignment vertical="center"/>
    </xf>
    <xf numFmtId="169" fontId="30" fillId="33" borderId="0" xfId="0" applyNumberFormat="1" applyFont="1" applyFill="1" applyAlignment="1">
      <alignment vertical="center"/>
    </xf>
    <xf numFmtId="0" fontId="0" fillId="0" borderId="2" xfId="0" applyBorder="1" applyAlignment="1">
      <alignment horizontal="center"/>
    </xf>
    <xf numFmtId="4" fontId="0" fillId="0" borderId="2" xfId="0" applyNumberFormat="1" applyBorder="1" applyAlignment="1">
      <alignment horizontal="center" vertical="center"/>
    </xf>
    <xf numFmtId="0" fontId="0" fillId="0" borderId="12" xfId="0" applyBorder="1" applyAlignment="1">
      <alignment horizontal="center"/>
    </xf>
    <xf numFmtId="4" fontId="34" fillId="3" borderId="2" xfId="2" applyNumberFormat="1" applyFont="1" applyFill="1" applyBorder="1" applyAlignment="1">
      <alignment horizontal="right" vertical="center" wrapText="1"/>
    </xf>
    <xf numFmtId="4" fontId="35" fillId="3" borderId="2" xfId="2" applyNumberFormat="1" applyFont="1" applyFill="1" applyBorder="1" applyAlignment="1">
      <alignment horizontal="right" vertical="center" wrapText="1"/>
    </xf>
    <xf numFmtId="44" fontId="36" fillId="0" borderId="0" xfId="0" applyNumberFormat="1" applyFont="1" applyAlignment="1">
      <alignment vertical="center" wrapText="1"/>
    </xf>
    <xf numFmtId="4" fontId="36" fillId="0" borderId="0" xfId="0" applyNumberFormat="1" applyFont="1" applyAlignment="1">
      <alignment vertical="center" wrapText="1"/>
    </xf>
    <xf numFmtId="4" fontId="34" fillId="3" borderId="2" xfId="2" applyNumberFormat="1" applyFont="1" applyFill="1" applyBorder="1" applyAlignment="1">
      <alignment horizontal="left" vertical="center" wrapText="1"/>
    </xf>
    <xf numFmtId="0" fontId="36" fillId="0" borderId="0" xfId="0" applyFont="1" applyAlignment="1">
      <alignment vertical="center" wrapText="1"/>
    </xf>
    <xf numFmtId="4" fontId="34" fillId="10" borderId="2" xfId="2" applyNumberFormat="1" applyFont="1" applyFill="1" applyBorder="1" applyAlignment="1">
      <alignment horizontal="right" vertical="center" wrapText="1"/>
    </xf>
    <xf numFmtId="0" fontId="34" fillId="36" borderId="0" xfId="0" applyFont="1" applyFill="1" applyAlignment="1">
      <alignment vertical="center" wrapText="1"/>
    </xf>
    <xf numFmtId="4" fontId="31" fillId="0" borderId="0" xfId="0" applyNumberFormat="1" applyFont="1" applyAlignment="1">
      <alignment vertical="center" wrapText="1"/>
    </xf>
    <xf numFmtId="0" fontId="38" fillId="0" borderId="8" xfId="0" applyFont="1" applyBorder="1" applyAlignment="1">
      <alignment horizontal="center" vertical="center" wrapText="1"/>
    </xf>
    <xf numFmtId="0" fontId="38" fillId="0" borderId="2" xfId="0" applyFont="1" applyBorder="1" applyAlignment="1">
      <alignment horizontal="center" vertical="center" wrapText="1"/>
    </xf>
    <xf numFmtId="43" fontId="33" fillId="38" borderId="2" xfId="1" applyFont="1" applyFill="1" applyBorder="1" applyAlignment="1">
      <alignment horizontal="center" vertical="center" wrapText="1"/>
    </xf>
    <xf numFmtId="0" fontId="33" fillId="38" borderId="2" xfId="0" applyFont="1" applyFill="1" applyBorder="1" applyAlignment="1">
      <alignment horizontal="center" vertical="center" wrapText="1"/>
    </xf>
    <xf numFmtId="44" fontId="38" fillId="0" borderId="0" xfId="0" applyNumberFormat="1" applyFont="1" applyAlignment="1">
      <alignment vertical="center" wrapText="1"/>
    </xf>
    <xf numFmtId="0" fontId="39" fillId="0" borderId="0" xfId="0" applyFont="1" applyAlignment="1">
      <alignment horizontal="left" vertical="center" wrapText="1"/>
    </xf>
    <xf numFmtId="0" fontId="39" fillId="0" borderId="2" xfId="0" applyFont="1" applyBorder="1" applyAlignment="1">
      <alignment horizontal="center" vertical="center" wrapText="1"/>
    </xf>
    <xf numFmtId="0" fontId="39" fillId="0" borderId="12" xfId="0" applyFont="1" applyBorder="1" applyAlignment="1">
      <alignment horizontal="center" vertical="center" wrapText="1"/>
    </xf>
    <xf numFmtId="4" fontId="39" fillId="0" borderId="0" xfId="0" applyNumberFormat="1" applyFont="1" applyAlignment="1">
      <alignment horizontal="left" vertical="center" wrapText="1"/>
    </xf>
    <xf numFmtId="0" fontId="40" fillId="36" borderId="0" xfId="0" applyFont="1" applyFill="1" applyAlignment="1">
      <alignment horizontal="center" vertical="center" wrapText="1"/>
    </xf>
    <xf numFmtId="0" fontId="40" fillId="0" borderId="0" xfId="0" applyFont="1" applyAlignment="1">
      <alignment horizontal="left" vertical="center" wrapText="1"/>
    </xf>
    <xf numFmtId="0" fontId="32" fillId="7" borderId="25" xfId="0" applyFont="1" applyFill="1" applyBorder="1" applyAlignment="1">
      <alignment horizontal="center" vertical="center" wrapText="1"/>
    </xf>
    <xf numFmtId="0" fontId="36" fillId="0" borderId="11" xfId="0" applyFont="1" applyBorder="1" applyAlignment="1">
      <alignment vertical="center" wrapText="1"/>
    </xf>
    <xf numFmtId="0" fontId="31" fillId="0" borderId="3" xfId="0" applyFont="1" applyBorder="1" applyAlignment="1">
      <alignment vertical="center"/>
    </xf>
    <xf numFmtId="0" fontId="31" fillId="0" borderId="3" xfId="0" applyFont="1" applyBorder="1" applyAlignment="1">
      <alignment vertical="center" wrapText="1"/>
    </xf>
    <xf numFmtId="0" fontId="31" fillId="36" borderId="0" xfId="0" applyFont="1" applyFill="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vertical="center"/>
    </xf>
    <xf numFmtId="4" fontId="41" fillId="0" borderId="0" xfId="0" applyNumberFormat="1" applyFont="1" applyAlignment="1">
      <alignment horizontal="center" vertical="center" wrapText="1"/>
    </xf>
    <xf numFmtId="0" fontId="41" fillId="0" borderId="0" xfId="0" applyFont="1" applyAlignment="1">
      <alignment vertical="center" wrapText="1"/>
    </xf>
    <xf numFmtId="4" fontId="41" fillId="0" borderId="0" xfId="0" applyNumberFormat="1" applyFont="1" applyAlignment="1">
      <alignment vertical="center" wrapText="1"/>
    </xf>
    <xf numFmtId="0" fontId="41" fillId="0" borderId="0" xfId="0" applyFont="1" applyAlignment="1">
      <alignment horizontal="left" vertical="center" wrapText="1"/>
    </xf>
    <xf numFmtId="0" fontId="36" fillId="0" borderId="0" xfId="0" applyFont="1" applyAlignment="1">
      <alignment horizontal="center" vertical="center" wrapText="1"/>
    </xf>
    <xf numFmtId="14" fontId="41" fillId="0" borderId="0" xfId="0" applyNumberFormat="1" applyFont="1" applyAlignment="1">
      <alignment horizontal="center" vertical="center" wrapText="1"/>
    </xf>
    <xf numFmtId="14" fontId="44" fillId="0" borderId="0" xfId="0" applyNumberFormat="1" applyFont="1" applyAlignment="1">
      <alignment horizontal="center" vertical="center"/>
    </xf>
    <xf numFmtId="43" fontId="36" fillId="0" borderId="0" xfId="1" applyFont="1" applyFill="1" applyAlignment="1">
      <alignment horizontal="right" vertical="center" wrapText="1"/>
    </xf>
    <xf numFmtId="43" fontId="34" fillId="0" borderId="0" xfId="1" applyFont="1" applyFill="1" applyBorder="1" applyAlignment="1">
      <alignment horizontal="right" vertical="center" wrapText="1"/>
    </xf>
    <xf numFmtId="43" fontId="41" fillId="0" borderId="0" xfId="1" applyFont="1" applyFill="1" applyAlignment="1">
      <alignment horizontal="right" vertical="center" wrapText="1"/>
    </xf>
    <xf numFmtId="43" fontId="41" fillId="0" borderId="0" xfId="1" applyFont="1" applyFill="1" applyAlignment="1">
      <alignment vertical="center" wrapText="1"/>
    </xf>
    <xf numFmtId="43" fontId="41" fillId="0" borderId="0" xfId="1" applyFont="1" applyFill="1" applyBorder="1" applyAlignment="1">
      <alignment horizontal="right" vertical="center" wrapText="1"/>
    </xf>
    <xf numFmtId="43" fontId="45" fillId="0" borderId="0" xfId="1" applyFont="1" applyFill="1" applyBorder="1" applyAlignment="1">
      <alignment horizontal="right" vertical="center"/>
    </xf>
    <xf numFmtId="43" fontId="41" fillId="0" borderId="0" xfId="1" applyFont="1" applyFill="1" applyAlignment="1">
      <alignment horizontal="center" vertical="center" wrapText="1"/>
    </xf>
    <xf numFmtId="43" fontId="37" fillId="0" borderId="0" xfId="1" applyFont="1" applyFill="1" applyAlignment="1">
      <alignment vertical="center" wrapText="1"/>
    </xf>
    <xf numFmtId="43" fontId="45" fillId="0" borderId="0" xfId="1" applyFont="1" applyFill="1" applyBorder="1" applyAlignment="1">
      <alignment horizontal="right" vertical="center" wrapText="1"/>
    </xf>
    <xf numFmtId="43" fontId="41" fillId="0" borderId="0" xfId="1" applyFont="1" applyFill="1" applyBorder="1" applyAlignment="1">
      <alignment vertical="center" wrapText="1"/>
    </xf>
    <xf numFmtId="0" fontId="36" fillId="0" borderId="0" xfId="0" applyFont="1" applyAlignment="1">
      <alignment horizontal="center" vertical="center"/>
    </xf>
    <xf numFmtId="0" fontId="36" fillId="0" borderId="0" xfId="0" applyFont="1" applyAlignment="1">
      <alignment horizontal="left" vertical="center"/>
    </xf>
    <xf numFmtId="0" fontId="36" fillId="0" borderId="0" xfId="0" applyFont="1" applyAlignment="1">
      <alignment vertical="center"/>
    </xf>
    <xf numFmtId="0" fontId="47" fillId="0" borderId="0" xfId="0" applyFont="1" applyAlignment="1">
      <alignment horizontal="center" vertical="center" wrapText="1"/>
    </xf>
    <xf numFmtId="0" fontId="47" fillId="0" borderId="0" xfId="0" applyFont="1" applyAlignment="1">
      <alignment vertical="center"/>
    </xf>
    <xf numFmtId="4" fontId="47" fillId="0" borderId="0" xfId="0" applyNumberFormat="1" applyFont="1" applyAlignment="1">
      <alignment horizontal="center" vertical="center" wrapText="1"/>
    </xf>
    <xf numFmtId="0" fontId="47" fillId="0" borderId="0" xfId="0" applyFont="1" applyAlignment="1">
      <alignment vertical="center" wrapText="1"/>
    </xf>
    <xf numFmtId="4" fontId="47" fillId="0" borderId="0" xfId="0" applyNumberFormat="1" applyFont="1" applyAlignment="1">
      <alignment vertical="center" wrapText="1"/>
    </xf>
    <xf numFmtId="0" fontId="47" fillId="0" borderId="0" xfId="0" applyFont="1" applyAlignment="1">
      <alignment horizontal="left" vertical="center" wrapText="1"/>
    </xf>
    <xf numFmtId="0" fontId="48" fillId="0" borderId="0" xfId="0" applyFont="1" applyAlignment="1">
      <alignment horizontal="center" vertical="center" wrapText="1"/>
    </xf>
    <xf numFmtId="14" fontId="47" fillId="0" borderId="0" xfId="0" applyNumberFormat="1" applyFont="1" applyAlignment="1">
      <alignment horizontal="center" vertical="center" wrapText="1"/>
    </xf>
    <xf numFmtId="0" fontId="48" fillId="0" borderId="0" xfId="0" applyFont="1" applyAlignment="1">
      <alignment vertical="center" wrapText="1"/>
    </xf>
    <xf numFmtId="14" fontId="48" fillId="0" borderId="0" xfId="0" applyNumberFormat="1" applyFont="1" applyAlignment="1">
      <alignment horizontal="center" vertical="center"/>
    </xf>
    <xf numFmtId="43" fontId="48" fillId="0" borderId="0" xfId="1" applyFont="1" applyFill="1" applyAlignment="1">
      <alignment horizontal="right" vertical="center" wrapText="1"/>
    </xf>
    <xf numFmtId="43" fontId="49" fillId="0" borderId="0" xfId="1" applyFont="1" applyFill="1" applyBorder="1" applyAlignment="1">
      <alignment horizontal="right" vertical="center" wrapText="1"/>
    </xf>
    <xf numFmtId="43" fontId="47" fillId="0" borderId="0" xfId="1" applyFont="1" applyFill="1" applyAlignment="1">
      <alignment horizontal="right" vertical="center" wrapText="1"/>
    </xf>
    <xf numFmtId="43" fontId="47" fillId="0" borderId="0" xfId="1" applyFont="1" applyFill="1" applyAlignment="1">
      <alignment vertical="center" wrapText="1"/>
    </xf>
    <xf numFmtId="43" fontId="47" fillId="0" borderId="0" xfId="1" applyFont="1" applyFill="1" applyBorder="1" applyAlignment="1">
      <alignment horizontal="right" vertical="center" wrapText="1"/>
    </xf>
    <xf numFmtId="43" fontId="47" fillId="0" borderId="0" xfId="1" applyFont="1" applyFill="1" applyBorder="1" applyAlignment="1">
      <alignment horizontal="right" vertical="center"/>
    </xf>
    <xf numFmtId="43" fontId="47" fillId="0" borderId="0" xfId="1" applyFont="1" applyFill="1" applyAlignment="1">
      <alignment horizontal="center" vertical="center" wrapText="1"/>
    </xf>
    <xf numFmtId="43" fontId="40" fillId="0" borderId="0" xfId="1" applyFont="1" applyFill="1" applyAlignment="1">
      <alignment vertical="center" wrapText="1"/>
    </xf>
    <xf numFmtId="0" fontId="40" fillId="0" borderId="0" xfId="0" applyFont="1" applyAlignment="1">
      <alignment horizontal="center" vertical="center" wrapText="1"/>
    </xf>
    <xf numFmtId="4" fontId="48" fillId="0" borderId="0" xfId="0" applyNumberFormat="1" applyFont="1" applyAlignment="1">
      <alignment vertical="center" wrapText="1"/>
    </xf>
    <xf numFmtId="0" fontId="34" fillId="10" borderId="5" xfId="0" applyFont="1" applyFill="1" applyBorder="1" applyAlignment="1">
      <alignment horizontal="center" vertical="center" wrapText="1"/>
    </xf>
    <xf numFmtId="0" fontId="34" fillId="10" borderId="4" xfId="0" applyFont="1" applyFill="1" applyBorder="1" applyAlignment="1">
      <alignment horizontal="center" vertical="center" wrapText="1"/>
    </xf>
    <xf numFmtId="0" fontId="2" fillId="37" borderId="0" xfId="0" applyFont="1" applyFill="1" applyAlignment="1">
      <alignment horizontal="center" vertical="center"/>
    </xf>
    <xf numFmtId="0" fontId="51" fillId="43" borderId="0" xfId="0" applyFont="1" applyFill="1" applyAlignment="1">
      <alignment horizontal="center" vertical="center"/>
    </xf>
    <xf numFmtId="14" fontId="51" fillId="43" borderId="0" xfId="0" applyNumberFormat="1" applyFont="1" applyFill="1" applyAlignment="1">
      <alignment horizontal="center" vertical="center"/>
    </xf>
    <xf numFmtId="0" fontId="3" fillId="44" borderId="0" xfId="0" applyFont="1" applyFill="1" applyAlignment="1">
      <alignment horizontal="center" vertical="center"/>
    </xf>
    <xf numFmtId="0" fontId="2" fillId="45" borderId="0" xfId="0" applyFont="1" applyFill="1" applyAlignment="1">
      <alignment horizontal="center" vertical="center"/>
    </xf>
    <xf numFmtId="0" fontId="2" fillId="46" borderId="0" xfId="0" applyFont="1" applyFill="1" applyAlignment="1">
      <alignment horizontal="center" vertical="center" wrapText="1"/>
    </xf>
    <xf numFmtId="0" fontId="3" fillId="0" borderId="0" xfId="0" applyFont="1"/>
    <xf numFmtId="0" fontId="0" fillId="0" borderId="0" xfId="0" applyAlignment="1">
      <alignment horizontal="left" indent="1"/>
    </xf>
    <xf numFmtId="0" fontId="3" fillId="0" borderId="0" xfId="0" applyFont="1" applyAlignment="1">
      <alignment horizontal="center"/>
    </xf>
    <xf numFmtId="14" fontId="3" fillId="0" borderId="0" xfId="0" applyNumberFormat="1" applyFont="1"/>
    <xf numFmtId="0" fontId="3" fillId="0" borderId="0" xfId="0" quotePrefix="1" applyFont="1" applyAlignment="1">
      <alignment horizontal="center"/>
    </xf>
    <xf numFmtId="43" fontId="3" fillId="0" borderId="0" xfId="1" applyFont="1"/>
    <xf numFmtId="43" fontId="3" fillId="0" borderId="0" xfId="0" applyNumberFormat="1" applyFont="1"/>
    <xf numFmtId="0" fontId="3" fillId="48" borderId="0" xfId="0" applyFont="1" applyFill="1"/>
    <xf numFmtId="0" fontId="32" fillId="0" borderId="0" xfId="0" applyFont="1" applyAlignment="1">
      <alignment horizontal="center" vertical="center" wrapText="1"/>
    </xf>
    <xf numFmtId="0" fontId="39" fillId="0" borderId="0" xfId="0" applyFont="1" applyAlignment="1">
      <alignment horizontal="center" vertical="center" wrapText="1"/>
    </xf>
    <xf numFmtId="0" fontId="3" fillId="35" borderId="0" xfId="0" applyFont="1" applyFill="1" applyAlignment="1">
      <alignment horizontal="center" vertical="center"/>
    </xf>
    <xf numFmtId="0" fontId="54" fillId="9" borderId="2" xfId="0" applyFont="1" applyFill="1" applyBorder="1" applyAlignment="1">
      <alignment horizontal="center" vertical="center" wrapText="1"/>
    </xf>
    <xf numFmtId="0" fontId="46" fillId="9" borderId="2" xfId="0" applyFont="1" applyFill="1" applyBorder="1" applyAlignment="1">
      <alignment horizontal="center" vertical="center" wrapText="1"/>
    </xf>
    <xf numFmtId="0" fontId="56" fillId="38" borderId="2" xfId="0" applyFont="1" applyFill="1" applyBorder="1" applyAlignment="1">
      <alignment horizontal="center" vertical="center" wrapText="1"/>
    </xf>
    <xf numFmtId="0" fontId="46" fillId="9" borderId="12" xfId="0" applyFont="1" applyFill="1" applyBorder="1" applyAlignment="1">
      <alignment horizontal="center" vertical="center" wrapText="1"/>
    </xf>
    <xf numFmtId="44" fontId="46" fillId="0" borderId="0" xfId="0" applyNumberFormat="1" applyFont="1" applyAlignment="1">
      <alignment vertical="center" wrapText="1"/>
    </xf>
    <xf numFmtId="0" fontId="57" fillId="0" borderId="0" xfId="0" applyFont="1" applyAlignment="1">
      <alignment vertical="center" wrapText="1"/>
    </xf>
    <xf numFmtId="0" fontId="56" fillId="39" borderId="2" xfId="0" applyFont="1" applyFill="1" applyBorder="1" applyAlignment="1">
      <alignment horizontal="center" vertical="center" wrapText="1"/>
    </xf>
    <xf numFmtId="0" fontId="56" fillId="6" borderId="2" xfId="0" applyFont="1" applyFill="1" applyBorder="1" applyAlignment="1">
      <alignment horizontal="center" vertical="center" wrapText="1"/>
    </xf>
    <xf numFmtId="0" fontId="56" fillId="6" borderId="6" xfId="0" applyFont="1" applyFill="1" applyBorder="1" applyAlignment="1">
      <alignment horizontal="center" vertical="center" wrapText="1"/>
    </xf>
    <xf numFmtId="4" fontId="57" fillId="0" borderId="0" xfId="0" applyNumberFormat="1" applyFont="1" applyAlignment="1">
      <alignment vertical="center" wrapText="1"/>
    </xf>
    <xf numFmtId="0" fontId="57" fillId="36" borderId="0" xfId="0" applyFont="1" applyFill="1" applyAlignment="1">
      <alignment horizontal="center" vertical="center" wrapText="1"/>
    </xf>
    <xf numFmtId="4" fontId="58" fillId="0" borderId="0" xfId="0" applyNumberFormat="1" applyFont="1" applyAlignment="1">
      <alignment vertical="center" wrapText="1"/>
    </xf>
    <xf numFmtId="43" fontId="47" fillId="49" borderId="0" xfId="1" applyFont="1" applyFill="1" applyAlignment="1">
      <alignment horizontal="right" vertical="center" wrapText="1"/>
    </xf>
    <xf numFmtId="0" fontId="46" fillId="50" borderId="2" xfId="0" applyFont="1" applyFill="1" applyBorder="1" applyAlignment="1">
      <alignment horizontal="center" vertical="center" wrapText="1"/>
    </xf>
    <xf numFmtId="0" fontId="46" fillId="49" borderId="2" xfId="0" applyFont="1" applyFill="1" applyBorder="1" applyAlignment="1">
      <alignment horizontal="center" vertical="center" wrapText="1"/>
    </xf>
    <xf numFmtId="0" fontId="46" fillId="47" borderId="2" xfId="0" applyFont="1" applyFill="1" applyBorder="1" applyAlignment="1">
      <alignment horizontal="center" vertical="center" wrapText="1"/>
    </xf>
    <xf numFmtId="0" fontId="46" fillId="0" borderId="2" xfId="0" applyFont="1" applyBorder="1" applyAlignment="1">
      <alignment horizontal="center" vertical="center" wrapText="1"/>
    </xf>
    <xf numFmtId="0" fontId="54" fillId="51" borderId="2" xfId="0" applyFont="1" applyFill="1" applyBorder="1" applyAlignment="1">
      <alignment horizontal="center" vertical="center" wrapText="1"/>
    </xf>
    <xf numFmtId="4" fontId="3" fillId="0" borderId="0" xfId="0" applyNumberFormat="1" applyFont="1"/>
    <xf numFmtId="43" fontId="47" fillId="49" borderId="0" xfId="1" applyFont="1" applyFill="1" applyAlignment="1">
      <alignment vertical="center" wrapText="1"/>
    </xf>
    <xf numFmtId="0" fontId="47" fillId="0" borderId="0" xfId="0" applyFont="1" applyAlignment="1">
      <alignment horizontal="center" vertical="center"/>
    </xf>
    <xf numFmtId="0" fontId="41" fillId="0" borderId="0" xfId="0" applyFont="1" applyAlignment="1">
      <alignment horizontal="center" vertical="center"/>
    </xf>
    <xf numFmtId="0" fontId="48" fillId="44" borderId="0" xfId="0" applyFont="1" applyFill="1" applyAlignment="1">
      <alignment horizontal="center" vertical="center" wrapText="1"/>
    </xf>
    <xf numFmtId="0" fontId="47" fillId="44" borderId="0" xfId="0" applyFont="1" applyFill="1" applyAlignment="1">
      <alignment horizontal="center" vertical="center" wrapText="1"/>
    </xf>
    <xf numFmtId="0" fontId="31" fillId="0" borderId="3" xfId="0" applyFont="1" applyBorder="1" applyAlignment="1">
      <alignment horizontal="center" vertical="center" wrapText="1"/>
    </xf>
    <xf numFmtId="0" fontId="49" fillId="3" borderId="2" xfId="0" applyFont="1" applyFill="1" applyBorder="1" applyAlignment="1">
      <alignment horizontal="center" vertical="center" wrapText="1"/>
    </xf>
    <xf numFmtId="0" fontId="49" fillId="44" borderId="2" xfId="0" applyFont="1" applyFill="1" applyBorder="1" applyAlignment="1">
      <alignment horizontal="center" vertical="center" wrapText="1"/>
    </xf>
    <xf numFmtId="0" fontId="49" fillId="3" borderId="9" xfId="0" applyFont="1" applyFill="1" applyBorder="1" applyAlignment="1">
      <alignment horizontal="center" vertical="center" wrapText="1"/>
    </xf>
    <xf numFmtId="0" fontId="49" fillId="3" borderId="12" xfId="0" applyFont="1" applyFill="1" applyBorder="1" applyAlignment="1">
      <alignment horizontal="center" vertical="center" wrapText="1"/>
    </xf>
    <xf numFmtId="0" fontId="31" fillId="10" borderId="2" xfId="0" applyFont="1" applyFill="1" applyBorder="1" applyAlignment="1">
      <alignment horizontal="center" vertical="center" wrapText="1"/>
    </xf>
    <xf numFmtId="0" fontId="32" fillId="5" borderId="6" xfId="0" applyFont="1" applyFill="1" applyBorder="1" applyAlignment="1">
      <alignment horizontal="center" vertical="center" wrapText="1"/>
    </xf>
    <xf numFmtId="0" fontId="32" fillId="5" borderId="7" xfId="0" applyFont="1" applyFill="1" applyBorder="1" applyAlignment="1">
      <alignment horizontal="center" vertical="center" wrapText="1"/>
    </xf>
    <xf numFmtId="0" fontId="32" fillId="5" borderId="8" xfId="0" applyFont="1" applyFill="1" applyBorder="1" applyAlignment="1">
      <alignment horizontal="center" vertical="center" wrapText="1"/>
    </xf>
    <xf numFmtId="9" fontId="46" fillId="0" borderId="9" xfId="0" applyNumberFormat="1" applyFont="1" applyBorder="1" applyAlignment="1">
      <alignment horizontal="center" vertical="center" wrapText="1"/>
    </xf>
    <xf numFmtId="9" fontId="46" fillId="0" borderId="12" xfId="0" applyNumberFormat="1" applyFont="1" applyBorder="1" applyAlignment="1">
      <alignment horizontal="center" vertical="center" wrapText="1"/>
    </xf>
    <xf numFmtId="0" fontId="32" fillId="7" borderId="6"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4" fillId="3" borderId="10" xfId="0" applyFont="1" applyFill="1" applyBorder="1" applyAlignment="1">
      <alignment horizontal="center" vertical="center" wrapText="1"/>
    </xf>
    <xf numFmtId="0" fontId="34" fillId="3" borderId="14"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43" fillId="8" borderId="2" xfId="0" applyFont="1" applyFill="1" applyBorder="1" applyAlignment="1">
      <alignment horizontal="center" vertical="center" wrapText="1"/>
    </xf>
    <xf numFmtId="0" fontId="32" fillId="8" borderId="24" xfId="0" applyFont="1" applyFill="1" applyBorder="1" applyAlignment="1">
      <alignment horizontal="center" vertical="center" wrapText="1"/>
    </xf>
    <xf numFmtId="0" fontId="32" fillId="8" borderId="0" xfId="0" applyFont="1" applyFill="1" applyAlignment="1">
      <alignment horizontal="center" vertical="center" wrapText="1"/>
    </xf>
    <xf numFmtId="0" fontId="42" fillId="38" borderId="6" xfId="0" applyFont="1" applyFill="1" applyBorder="1" applyAlignment="1">
      <alignment horizontal="center" vertical="center"/>
    </xf>
    <xf numFmtId="0" fontId="42" fillId="38" borderId="7" xfId="0" applyFont="1" applyFill="1" applyBorder="1" applyAlignment="1">
      <alignment horizontal="center" vertical="center"/>
    </xf>
    <xf numFmtId="0" fontId="42" fillId="38" borderId="8" xfId="0" applyFont="1" applyFill="1" applyBorder="1" applyAlignment="1">
      <alignment horizontal="center" vertical="center"/>
    </xf>
    <xf numFmtId="0" fontId="49" fillId="44" borderId="10" xfId="0" applyFont="1" applyFill="1" applyBorder="1" applyAlignment="1">
      <alignment horizontal="center" vertical="center" wrapText="1"/>
    </xf>
    <xf numFmtId="0" fontId="49" fillId="44" borderId="4" xfId="0" applyFont="1" applyFill="1" applyBorder="1" applyAlignment="1">
      <alignment horizontal="center" vertical="center" wrapText="1"/>
    </xf>
    <xf numFmtId="0" fontId="31" fillId="10" borderId="9" xfId="0" applyFont="1" applyFill="1" applyBorder="1" applyAlignment="1">
      <alignment horizontal="center" vertical="center" wrapText="1"/>
    </xf>
    <xf numFmtId="0" fontId="31" fillId="10" borderId="12"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6" fillId="40" borderId="0" xfId="0" applyFont="1" applyFill="1" applyAlignment="1">
      <alignment horizontal="center" vertical="center" wrapText="1"/>
    </xf>
    <xf numFmtId="9" fontId="46" fillId="0" borderId="2" xfId="0" applyNumberFormat="1" applyFont="1" applyBorder="1" applyAlignment="1">
      <alignment horizontal="center" vertical="center" wrapText="1"/>
    </xf>
    <xf numFmtId="0" fontId="49" fillId="3" borderId="2" xfId="0" applyFont="1" applyFill="1" applyBorder="1" applyAlignment="1">
      <alignment horizontal="center" vertical="center"/>
    </xf>
    <xf numFmtId="0" fontId="49" fillId="42" borderId="2" xfId="0" applyFont="1" applyFill="1" applyBorder="1" applyAlignment="1">
      <alignment horizontal="center" vertical="center" wrapText="1"/>
    </xf>
    <xf numFmtId="0" fontId="56" fillId="52" borderId="9" xfId="0" applyFont="1" applyFill="1" applyBorder="1" applyAlignment="1">
      <alignment horizontal="center" vertical="center" wrapText="1"/>
    </xf>
    <xf numFmtId="0" fontId="56" fillId="52" borderId="12" xfId="0" applyFont="1" applyFill="1" applyBorder="1" applyAlignment="1">
      <alignment horizontal="center" vertical="center" wrapText="1"/>
    </xf>
    <xf numFmtId="0" fontId="34" fillId="3" borderId="24"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3" borderId="5"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5" borderId="5"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32" fillId="6" borderId="3" xfId="0" applyFont="1" applyFill="1" applyBorder="1" applyAlignment="1">
      <alignment horizontal="center" vertical="center" wrapText="1"/>
    </xf>
    <xf numFmtId="0" fontId="32" fillId="6" borderId="4" xfId="0" applyFont="1" applyFill="1" applyBorder="1" applyAlignment="1">
      <alignment horizontal="center" vertical="center" wrapText="1"/>
    </xf>
    <xf numFmtId="0" fontId="32" fillId="39" borderId="24" xfId="0" applyFont="1" applyFill="1" applyBorder="1" applyAlignment="1">
      <alignment horizontal="center" vertical="center" wrapText="1"/>
    </xf>
    <xf numFmtId="0" fontId="32" fillId="39" borderId="5" xfId="0" applyFont="1" applyFill="1" applyBorder="1" applyAlignment="1">
      <alignment horizontal="center" vertical="center" wrapText="1"/>
    </xf>
    <xf numFmtId="0" fontId="50" fillId="41" borderId="0" xfId="0" applyFont="1" applyFill="1" applyAlignment="1">
      <alignment horizontal="center"/>
    </xf>
    <xf numFmtId="0" fontId="50" fillId="41" borderId="14" xfId="0" applyFont="1" applyFill="1" applyBorder="1" applyAlignment="1">
      <alignment horizontal="center"/>
    </xf>
    <xf numFmtId="0" fontId="32" fillId="39" borderId="9" xfId="0" applyFont="1" applyFill="1" applyBorder="1" applyAlignment="1">
      <alignment horizontal="center" vertical="center" wrapText="1"/>
    </xf>
    <xf numFmtId="0" fontId="32" fillId="39" borderId="12" xfId="0" applyFont="1" applyFill="1" applyBorder="1" applyAlignment="1">
      <alignment horizontal="center" vertical="center" wrapText="1"/>
    </xf>
    <xf numFmtId="0" fontId="34" fillId="10" borderId="2" xfId="0" applyFont="1" applyFill="1" applyBorder="1" applyAlignment="1">
      <alignment horizontal="center" vertical="center" wrapText="1"/>
    </xf>
    <xf numFmtId="0" fontId="2" fillId="3" borderId="0" xfId="0" applyFont="1" applyFill="1" applyAlignment="1">
      <alignment horizontal="center"/>
    </xf>
    <xf numFmtId="0" fontId="30" fillId="33" borderId="0" xfId="0" applyFont="1" applyFill="1" applyAlignment="1">
      <alignment horizontal="center" vertical="center"/>
    </xf>
  </cellXfs>
  <cellStyles count="236">
    <cellStyle name="20% - Accent1" xfId="3"/>
    <cellStyle name="20% - Accent2" xfId="4"/>
    <cellStyle name="20% - Accent3" xfId="5"/>
    <cellStyle name="20% - Accent4" xfId="6"/>
    <cellStyle name="20% - Accent5" xfId="7"/>
    <cellStyle name="20% - Accent6" xfId="8"/>
    <cellStyle name="20% - Énfasis1 2" xfId="9"/>
    <cellStyle name="20% - Énfasis2 2" xfId="10"/>
    <cellStyle name="20% - Énfasis3 2" xfId="11"/>
    <cellStyle name="20% - Énfasis4 2" xfId="12"/>
    <cellStyle name="20% - Énfasis5 2" xfId="13"/>
    <cellStyle name="20% - Énfasis6 2" xfId="14"/>
    <cellStyle name="40% - Accent1" xfId="15"/>
    <cellStyle name="40% - Accent2" xfId="16"/>
    <cellStyle name="40% - Accent3" xfId="17"/>
    <cellStyle name="40% - Accent4" xfId="18"/>
    <cellStyle name="40% - Accent5" xfId="19"/>
    <cellStyle name="40% - Accent6" xfId="20"/>
    <cellStyle name="40% - Énfasis1 2" xfId="21"/>
    <cellStyle name="40% - Énfasis2 2" xfId="22"/>
    <cellStyle name="40% - Énfasis3 2" xfId="23"/>
    <cellStyle name="40% - Énfasis4 2" xfId="24"/>
    <cellStyle name="40% - Énfasis5 2" xfId="25"/>
    <cellStyle name="40% - Énfasis6 2" xfId="26"/>
    <cellStyle name="60% - Accent1" xfId="27"/>
    <cellStyle name="60% - Accent2" xfId="28"/>
    <cellStyle name="60% - Accent3" xfId="29"/>
    <cellStyle name="60% - Accent4" xfId="30"/>
    <cellStyle name="60% - Accent5" xfId="31"/>
    <cellStyle name="60% - Accent6" xfId="32"/>
    <cellStyle name="60% - Énfasis1 2" xfId="33"/>
    <cellStyle name="60% - Énfasis2 2" xfId="34"/>
    <cellStyle name="60% - Énfasis3 2" xfId="35"/>
    <cellStyle name="60% - Énfasis4 2" xfId="36"/>
    <cellStyle name="60% - Énfasis5 2" xfId="37"/>
    <cellStyle name="60% - Énfasis6 2" xfId="38"/>
    <cellStyle name="Accent1" xfId="39"/>
    <cellStyle name="Accent2" xfId="40"/>
    <cellStyle name="Accent3" xfId="41"/>
    <cellStyle name="Accent4" xfId="42"/>
    <cellStyle name="Accent5" xfId="43"/>
    <cellStyle name="Accent6" xfId="44"/>
    <cellStyle name="Bad" xfId="45"/>
    <cellStyle name="Buena 2" xfId="46"/>
    <cellStyle name="Calculation" xfId="47"/>
    <cellStyle name="Cálculo 2" xfId="48"/>
    <cellStyle name="Celda de comprobación 2" xfId="49"/>
    <cellStyle name="Celda vinculada 2" xfId="50"/>
    <cellStyle name="Check Cell" xfId="51"/>
    <cellStyle name="Encabezado 4 2" xfId="52"/>
    <cellStyle name="Énfasis1 2" xfId="53"/>
    <cellStyle name="Énfasis2 2" xfId="54"/>
    <cellStyle name="Énfasis3 2" xfId="55"/>
    <cellStyle name="Énfasis4 2" xfId="56"/>
    <cellStyle name="Énfasis5 2" xfId="57"/>
    <cellStyle name="Énfasis6 2" xfId="58"/>
    <cellStyle name="Entrada 2" xfId="59"/>
    <cellStyle name="Estilo 1" xfId="60"/>
    <cellStyle name="Euro" xfId="61"/>
    <cellStyle name="Euro 2" xfId="62"/>
    <cellStyle name="Euro 3" xfId="63"/>
    <cellStyle name="Euro 4" xfId="64"/>
    <cellStyle name="Euro 5" xfId="65"/>
    <cellStyle name="Euro 6" xfId="66"/>
    <cellStyle name="Explanatory Text" xfId="67"/>
    <cellStyle name="Good" xfId="68"/>
    <cellStyle name="Heading 1" xfId="69"/>
    <cellStyle name="Heading 2" xfId="70"/>
    <cellStyle name="Heading 3" xfId="71"/>
    <cellStyle name="Heading 4" xfId="72"/>
    <cellStyle name="Hipervínculo 2" xfId="73"/>
    <cellStyle name="Incorrecto 2" xfId="74"/>
    <cellStyle name="Input" xfId="75"/>
    <cellStyle name="Linked Cell" xfId="76"/>
    <cellStyle name="Millares" xfId="1" builtinId="3"/>
    <cellStyle name="Millares 2" xfId="77"/>
    <cellStyle name="Millares 2 2" xfId="78"/>
    <cellStyle name="Millares 2 2 2" xfId="79"/>
    <cellStyle name="Millares 2 2 2 2" xfId="80"/>
    <cellStyle name="Millares 2 2 3" xfId="81"/>
    <cellStyle name="Millares 2 2 3 2" xfId="82"/>
    <cellStyle name="Millares 2 2 3 3" xfId="83"/>
    <cellStyle name="Millares 2 2 3 4" xfId="84"/>
    <cellStyle name="Millares 2 2 3 5" xfId="85"/>
    <cellStyle name="Millares 2 2 3 6" xfId="86"/>
    <cellStyle name="Millares 2 2 4" xfId="87"/>
    <cellStyle name="Millares 2 2 5" xfId="88"/>
    <cellStyle name="Millares 2 3" xfId="89"/>
    <cellStyle name="Millares 2 4" xfId="90"/>
    <cellStyle name="Millares 2 5" xfId="91"/>
    <cellStyle name="Millares 2 6" xfId="92"/>
    <cellStyle name="Millares 2 7" xfId="93"/>
    <cellStyle name="Millares 2 8" xfId="94"/>
    <cellStyle name="Millares 2 9" xfId="95"/>
    <cellStyle name="Millares 3" xfId="96"/>
    <cellStyle name="Millares 3 2" xfId="97"/>
    <cellStyle name="Millares 4" xfId="98"/>
    <cellStyle name="Millares 5" xfId="99"/>
    <cellStyle name="Millares 6" xfId="100"/>
    <cellStyle name="Millares 7" xfId="101"/>
    <cellStyle name="Millares 8" xfId="102"/>
    <cellStyle name="Moneda" xfId="2" builtinId="4"/>
    <cellStyle name="Moneda 2" xfId="103"/>
    <cellStyle name="Moneda 2 10" xfId="104"/>
    <cellStyle name="Moneda 2 11" xfId="105"/>
    <cellStyle name="Moneda 2 2" xfId="106"/>
    <cellStyle name="Moneda 2 2 2" xfId="107"/>
    <cellStyle name="Moneda 2 2 3" xfId="108"/>
    <cellStyle name="Moneda 2 2 4" xfId="109"/>
    <cellStyle name="Moneda 2 2 5" xfId="110"/>
    <cellStyle name="Moneda 2 2 5 2" xfId="111"/>
    <cellStyle name="Moneda 2 2 5 3" xfId="112"/>
    <cellStyle name="Moneda 2 2 5 4" xfId="113"/>
    <cellStyle name="Moneda 2 2 5 5" xfId="114"/>
    <cellStyle name="Moneda 2 2 5 6" xfId="115"/>
    <cellStyle name="Moneda 2 3" xfId="116"/>
    <cellStyle name="Moneda 2 4" xfId="117"/>
    <cellStyle name="Moneda 2 5" xfId="118"/>
    <cellStyle name="Moneda 2 6" xfId="119"/>
    <cellStyle name="Moneda 2 7" xfId="120"/>
    <cellStyle name="Moneda 2 8" xfId="121"/>
    <cellStyle name="Moneda 2 9" xfId="122"/>
    <cellStyle name="Moneda 3" xfId="123"/>
    <cellStyle name="Moneda 3 2" xfId="124"/>
    <cellStyle name="Moneda 4" xfId="125"/>
    <cellStyle name="Moneda 5" xfId="126"/>
    <cellStyle name="Moneda 6" xfId="127"/>
    <cellStyle name="Moneda 7" xfId="128"/>
    <cellStyle name="Moneda 7 2" xfId="129"/>
    <cellStyle name="Moneda 7 3" xfId="130"/>
    <cellStyle name="Moneda 7 4" xfId="131"/>
    <cellStyle name="Moneda 7 5" xfId="132"/>
    <cellStyle name="Moneda 7 6" xfId="133"/>
    <cellStyle name="Moneda 8" xfId="134"/>
    <cellStyle name="Moneda 9" xfId="135"/>
    <cellStyle name="Neutral 2" xfId="136"/>
    <cellStyle name="Normal" xfId="0" builtinId="0"/>
    <cellStyle name="Normal 10" xfId="137"/>
    <cellStyle name="Normal 11" xfId="138"/>
    <cellStyle name="Normal 11 2" xfId="139"/>
    <cellStyle name="Normal 11 3" xfId="140"/>
    <cellStyle name="Normal 11 4" xfId="141"/>
    <cellStyle name="Normal 11 5" xfId="142"/>
    <cellStyle name="Normal 11 6" xfId="143"/>
    <cellStyle name="Normal 12" xfId="144"/>
    <cellStyle name="Normal 12 2" xfId="145"/>
    <cellStyle name="Normal 12 3" xfId="146"/>
    <cellStyle name="Normal 12 4" xfId="147"/>
    <cellStyle name="Normal 12 5" xfId="148"/>
    <cellStyle name="Normal 12 6" xfId="149"/>
    <cellStyle name="Normal 13" xfId="150"/>
    <cellStyle name="Normal 13 2" xfId="151"/>
    <cellStyle name="Normal 13 3" xfId="152"/>
    <cellStyle name="Normal 13 4" xfId="153"/>
    <cellStyle name="Normal 13 5" xfId="154"/>
    <cellStyle name="Normal 13 6" xfId="155"/>
    <cellStyle name="Normal 13 7" xfId="156"/>
    <cellStyle name="Normal 14" xfId="157"/>
    <cellStyle name="Normal 15" xfId="158"/>
    <cellStyle name="Normal 2" xfId="159"/>
    <cellStyle name="Normal 2 10" xfId="160"/>
    <cellStyle name="Normal 2 11" xfId="161"/>
    <cellStyle name="Normal 2 12" xfId="162"/>
    <cellStyle name="Normal 2 13" xfId="163"/>
    <cellStyle name="Normal 2 2" xfId="164"/>
    <cellStyle name="Normal 2 2 2" xfId="165"/>
    <cellStyle name="Normal 2 2 3" xfId="166"/>
    <cellStyle name="Normal 2 2 4" xfId="167"/>
    <cellStyle name="Normal 2 2 5" xfId="168"/>
    <cellStyle name="Normal 2 3" xfId="169"/>
    <cellStyle name="Normal 2 3 2" xfId="170"/>
    <cellStyle name="Normal 2 4" xfId="171"/>
    <cellStyle name="Normal 2 4 2" xfId="172"/>
    <cellStyle name="Normal 2 5" xfId="173"/>
    <cellStyle name="Normal 2 5 2" xfId="174"/>
    <cellStyle name="Normal 2 6" xfId="175"/>
    <cellStyle name="Normal 2 7" xfId="176"/>
    <cellStyle name="Normal 2 7 2" xfId="177"/>
    <cellStyle name="Normal 2 7 3" xfId="178"/>
    <cellStyle name="Normal 2 7 4" xfId="179"/>
    <cellStyle name="Normal 2 7 5" xfId="180"/>
    <cellStyle name="Normal 2 7 6" xfId="181"/>
    <cellStyle name="Normal 2 8" xfId="182"/>
    <cellStyle name="Normal 2 9" xfId="183"/>
    <cellStyle name="Normal 3" xfId="184"/>
    <cellStyle name="Normal 3 10" xfId="185"/>
    <cellStyle name="Normal 3 11" xfId="186"/>
    <cellStyle name="Normal 3 2" xfId="187"/>
    <cellStyle name="Normal 3 3" xfId="188"/>
    <cellStyle name="Normal 3 4" xfId="189"/>
    <cellStyle name="Normal 3 5" xfId="190"/>
    <cellStyle name="Normal 3 6" xfId="191"/>
    <cellStyle name="Normal 3 6 2" xfId="192"/>
    <cellStyle name="Normal 3 6 3" xfId="193"/>
    <cellStyle name="Normal 3 6 4" xfId="194"/>
    <cellStyle name="Normal 3 6 5" xfId="195"/>
    <cellStyle name="Normal 3 6 6" xfId="196"/>
    <cellStyle name="Normal 3 7" xfId="197"/>
    <cellStyle name="Normal 3 8" xfId="198"/>
    <cellStyle name="Normal 3 9" xfId="199"/>
    <cellStyle name="Normal 4" xfId="200"/>
    <cellStyle name="Normal 4 2" xfId="201"/>
    <cellStyle name="Normal 5" xfId="202"/>
    <cellStyle name="Normal 5 2" xfId="203"/>
    <cellStyle name="Normal 6" xfId="204"/>
    <cellStyle name="Normal 7" xfId="205"/>
    <cellStyle name="Normal 7 2" xfId="206"/>
    <cellStyle name="Normal 8" xfId="207"/>
    <cellStyle name="Normal 9" xfId="208"/>
    <cellStyle name="Notas 2" xfId="209"/>
    <cellStyle name="Notas 2 2" xfId="210"/>
    <cellStyle name="Note" xfId="211"/>
    <cellStyle name="Output" xfId="212"/>
    <cellStyle name="Porcentaje 2" xfId="213"/>
    <cellStyle name="Porcentaje 2 2" xfId="214"/>
    <cellStyle name="Porcentual 2" xfId="215"/>
    <cellStyle name="Porcentual 2 2" xfId="216"/>
    <cellStyle name="Porcentual 2 3" xfId="217"/>
    <cellStyle name="Porcentual 2 4" xfId="218"/>
    <cellStyle name="Porcentual 2 5" xfId="219"/>
    <cellStyle name="Salida 2" xfId="220"/>
    <cellStyle name="Texto de advertencia 2" xfId="221"/>
    <cellStyle name="Texto explicativo 2" xfId="222"/>
    <cellStyle name="Title" xfId="223"/>
    <cellStyle name="Título 1 2" xfId="224"/>
    <cellStyle name="Título 2 2" xfId="225"/>
    <cellStyle name="Título 3 2" xfId="226"/>
    <cellStyle name="Título 4" xfId="227"/>
    <cellStyle name="Total 2" xfId="228"/>
    <cellStyle name="Währung" xfId="229"/>
    <cellStyle name="Währung 2" xfId="230"/>
    <cellStyle name="Währung 3" xfId="231"/>
    <cellStyle name="Währung 4" xfId="232"/>
    <cellStyle name="Währung 5" xfId="233"/>
    <cellStyle name="Währung 6" xfId="234"/>
    <cellStyle name="Warning Text" xfId="23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3366"/>
      <color rgb="FFFFBDBD"/>
      <color rgb="FFFFB7B7"/>
      <color rgb="FF8FE2FF"/>
      <color rgb="FFFFD1D1"/>
      <color rgb="FFB7FFD8"/>
      <color rgb="FFFFEBEB"/>
      <color rgb="FFFFF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CHOS%202014%20APROBADO%20cap%201000%20CHE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 10"/>
      <sheetName val="TERMINADO 9"/>
      <sheetName val="09.11"/>
      <sheetName val="LIC (2)"/>
      <sheetName val="CAPITULOS (OK) con  oficialía d"/>
      <sheetName val="RAMOS Etiquetados"/>
      <sheetName val="QUINTO TRANSITORIO"/>
      <sheetName val="PRENSA"/>
      <sheetName val="Cap. 1000 Incrmnto-Previsión"/>
      <sheetName val="CAPITULOS (con 1000 de proyecto"/>
      <sheetName val="Hoja2"/>
      <sheetName val="LIC"/>
      <sheetName val="Hoja3"/>
      <sheetName val="Hoja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pageSetUpPr fitToPage="1"/>
  </sheetPr>
  <dimension ref="A1:JW24"/>
  <sheetViews>
    <sheetView tabSelected="1" topLeftCell="IZ1" zoomScale="110" zoomScaleNormal="110" workbookViewId="0">
      <selection activeCell="HY19" sqref="HY19"/>
    </sheetView>
  </sheetViews>
  <sheetFormatPr baseColWidth="10" defaultColWidth="11.5703125" defaultRowHeight="15" outlineLevelCol="1" x14ac:dyDescent="0.25"/>
  <cols>
    <col min="1" max="1" width="7.140625" style="21" customWidth="1"/>
    <col min="2" max="2" width="12.5703125" style="21" customWidth="1"/>
    <col min="3" max="3" width="17" style="60" customWidth="1"/>
    <col min="4" max="4" width="10.42578125" style="47" customWidth="1"/>
    <col min="5" max="5" width="18.85546875" style="61" customWidth="1"/>
    <col min="6" max="6" width="13" style="47" bestFit="1" customWidth="1"/>
    <col min="7" max="7" width="11.42578125" style="47" customWidth="1"/>
    <col min="8" max="8" width="11.28515625" style="47" customWidth="1"/>
    <col min="9" max="9" width="37" style="21" customWidth="1"/>
    <col min="10" max="10" width="16.42578125" style="21" customWidth="1"/>
    <col min="11" max="11" width="24" style="62" customWidth="1"/>
    <col min="12" max="12" width="13.28515625" style="21" customWidth="1"/>
    <col min="13" max="13" width="12.42578125" style="21" customWidth="1"/>
    <col min="14" max="14" width="10.7109375" style="21" customWidth="1"/>
    <col min="15" max="15" width="11" style="21" customWidth="1"/>
    <col min="16" max="16" width="10.7109375" style="21" customWidth="1"/>
    <col min="17" max="17" width="17" style="21" customWidth="1"/>
    <col min="18" max="18" width="17" style="47" customWidth="1"/>
    <col min="19" max="19" width="25" style="47" customWidth="1"/>
    <col min="20" max="20" width="7.140625" style="21" customWidth="1"/>
    <col min="21" max="21" width="10.28515625" style="21" customWidth="1"/>
    <col min="22" max="22" width="6" style="21" customWidth="1"/>
    <col min="23" max="23" width="30.7109375" style="21" customWidth="1"/>
    <col min="24" max="24" width="44" style="21" bestFit="1" customWidth="1"/>
    <col min="25" max="29" width="12.7109375" style="21" customWidth="1"/>
    <col min="30" max="30" width="17.42578125" style="21" customWidth="1"/>
    <col min="31" max="31" width="38.140625" style="21" customWidth="1"/>
    <col min="32" max="33" width="9.140625" style="21" customWidth="1"/>
    <col min="34" max="34" width="11.42578125" style="21" customWidth="1"/>
    <col min="35" max="35" width="11.5703125" style="21" bestFit="1" customWidth="1"/>
    <col min="36" max="36" width="10.7109375" style="21" bestFit="1" customWidth="1"/>
    <col min="37" max="37" width="7.7109375" style="21" customWidth="1"/>
    <col min="38" max="40" width="11.42578125" style="21" customWidth="1"/>
    <col min="41" max="43" width="15.140625" style="21" customWidth="1"/>
    <col min="44" max="44" width="11.42578125" style="21" customWidth="1"/>
    <col min="45" max="45" width="15.5703125" style="21" customWidth="1"/>
    <col min="46" max="46" width="17" style="21" customWidth="1"/>
    <col min="47" max="47" width="9.85546875" style="21" bestFit="1" customWidth="1"/>
    <col min="48" max="48" width="9.7109375" style="21" bestFit="1" customWidth="1"/>
    <col min="49" max="49" width="10" style="21" bestFit="1" customWidth="1"/>
    <col min="50" max="50" width="11.140625" style="21" bestFit="1" customWidth="1"/>
    <col min="51" max="51" width="14.7109375" style="21" bestFit="1" customWidth="1"/>
    <col min="52" max="52" width="16.5703125" style="21" bestFit="1" customWidth="1"/>
    <col min="53" max="53" width="13.42578125" style="21" bestFit="1" customWidth="1"/>
    <col min="54" max="54" width="11.5703125" style="21" bestFit="1" customWidth="1"/>
    <col min="55" max="58" width="5.7109375" style="21" customWidth="1"/>
    <col min="59" max="64" width="18" style="21" customWidth="1"/>
    <col min="65" max="65" width="12" style="21" bestFit="1" customWidth="1"/>
    <col min="66" max="66" width="10.7109375" style="21" bestFit="1" customWidth="1"/>
    <col min="67" max="67" width="11" style="21" bestFit="1" customWidth="1"/>
    <col min="68" max="68" width="14" style="21" customWidth="1"/>
    <col min="69" max="69" width="14.7109375" style="21" bestFit="1" customWidth="1"/>
    <col min="70" max="70" width="16.5703125" style="21" bestFit="1" customWidth="1"/>
    <col min="71" max="71" width="14.5703125" style="21" customWidth="1"/>
    <col min="72" max="72" width="13.42578125" style="21" customWidth="1"/>
    <col min="73" max="73" width="13.5703125" style="21" customWidth="1"/>
    <col min="74" max="74" width="11.85546875" style="21" customWidth="1"/>
    <col min="75" max="75" width="10.28515625" style="21" bestFit="1" customWidth="1"/>
    <col min="76" max="76" width="13" style="21" bestFit="1" customWidth="1"/>
    <col min="77" max="77" width="15" style="21" bestFit="1" customWidth="1"/>
    <col min="78" max="79" width="14.42578125" style="21" bestFit="1" customWidth="1"/>
    <col min="80" max="80" width="11.5703125" style="21" bestFit="1" customWidth="1"/>
    <col min="81" max="81" width="11.7109375" style="21" customWidth="1"/>
    <col min="82" max="82" width="10.28515625" style="21" bestFit="1" customWidth="1"/>
    <col min="83" max="83" width="11.85546875" style="21" customWidth="1"/>
    <col min="84" max="85" width="10.28515625" style="21" bestFit="1" customWidth="1"/>
    <col min="86" max="86" width="13.85546875" style="21" customWidth="1"/>
    <col min="87" max="87" width="11" style="21" customWidth="1"/>
    <col min="88" max="88" width="13.140625" style="21" customWidth="1"/>
    <col min="89" max="89" width="14.140625" style="21" customWidth="1"/>
    <col min="90" max="90" width="10.28515625" style="21" bestFit="1" customWidth="1"/>
    <col min="91" max="91" width="12.140625" style="21" customWidth="1"/>
    <col min="92" max="92" width="10.7109375" style="21" customWidth="1"/>
    <col min="93" max="93" width="12.42578125" style="21" customWidth="1"/>
    <col min="94" max="94" width="12.5703125" style="21" customWidth="1"/>
    <col min="95" max="95" width="11.7109375" style="21" customWidth="1"/>
    <col min="96" max="96" width="10.28515625" style="21" bestFit="1" customWidth="1"/>
    <col min="97" max="97" width="13" style="21" customWidth="1"/>
    <col min="98" max="98" width="11.42578125" style="21" customWidth="1"/>
    <col min="99" max="99" width="12.42578125" style="21" bestFit="1" customWidth="1"/>
    <col min="100" max="100" width="11.7109375" style="21" bestFit="1" customWidth="1"/>
    <col min="101" max="101" width="6.42578125" style="21" bestFit="1" customWidth="1"/>
    <col min="102" max="102" width="12.140625" style="21" bestFit="1" customWidth="1"/>
    <col min="103" max="103" width="10.42578125" style="21" bestFit="1" customWidth="1"/>
    <col min="104" max="104" width="10.85546875" style="21" bestFit="1" customWidth="1"/>
    <col min="105" max="105" width="10.85546875" style="21" customWidth="1"/>
    <col min="106" max="106" width="13.28515625" style="21" customWidth="1"/>
    <col min="107" max="107" width="12.28515625" style="21" customWidth="1"/>
    <col min="108" max="108" width="10.7109375" style="21" customWidth="1"/>
    <col min="109" max="109" width="10.5703125" style="21" bestFit="1" customWidth="1"/>
    <col min="110" max="110" width="12" style="21" bestFit="1" customWidth="1"/>
    <col min="111" max="111" width="12.85546875" style="21" customWidth="1"/>
    <col min="112" max="112" width="10.5703125" style="21" bestFit="1" customWidth="1"/>
    <col min="113" max="113" width="11.85546875" style="21" customWidth="1"/>
    <col min="114" max="114" width="12.85546875" style="21" customWidth="1"/>
    <col min="115" max="122" width="12.85546875" style="21" hidden="1" customWidth="1"/>
    <col min="123" max="123" width="10.7109375" style="21" bestFit="1" customWidth="1"/>
    <col min="124" max="124" width="13.28515625" style="21" customWidth="1"/>
    <col min="125" max="125" width="5.5703125" style="21" bestFit="1" customWidth="1"/>
    <col min="126" max="126" width="10.7109375" style="21" bestFit="1" customWidth="1"/>
    <col min="127" max="127" width="11.28515625" style="21" customWidth="1"/>
    <col min="128" max="128" width="12.28515625" style="21" bestFit="1" customWidth="1"/>
    <col min="129" max="129" width="10.7109375" style="21" bestFit="1" customWidth="1"/>
    <col min="130" max="130" width="11" style="21" customWidth="1"/>
    <col min="131" max="131" width="10.28515625" style="21" bestFit="1" customWidth="1"/>
    <col min="132" max="132" width="10.42578125" style="21" customWidth="1"/>
    <col min="133" max="133" width="9.5703125" style="21" bestFit="1" customWidth="1"/>
    <col min="134" max="134" width="6.85546875" style="21" bestFit="1" customWidth="1"/>
    <col min="135" max="135" width="9.28515625" style="21" bestFit="1" customWidth="1"/>
    <col min="136" max="136" width="9.42578125" style="21" customWidth="1"/>
    <col min="137" max="137" width="10.28515625" style="21" bestFit="1" customWidth="1"/>
    <col min="138" max="138" width="10.85546875" style="21" bestFit="1" customWidth="1"/>
    <col min="139" max="139" width="12.28515625" style="21" bestFit="1" customWidth="1"/>
    <col min="140" max="141" width="11.7109375" style="21" customWidth="1"/>
    <col min="142" max="142" width="15.42578125" style="21" bestFit="1" customWidth="1"/>
    <col min="143" max="143" width="13.5703125" style="21" bestFit="1" customWidth="1"/>
    <col min="144" max="144" width="12.140625" style="21" bestFit="1" customWidth="1"/>
    <col min="145" max="148" width="15.7109375" style="21" customWidth="1"/>
    <col min="149" max="149" width="11.42578125" style="21" customWidth="1"/>
    <col min="150" max="150" width="13.42578125" style="21" customWidth="1"/>
    <col min="151" max="151" width="13.5703125" style="21" customWidth="1"/>
    <col min="152" max="152" width="13.5703125" style="21" bestFit="1" customWidth="1"/>
    <col min="153" max="153" width="14.140625" style="21" customWidth="1"/>
    <col min="154" max="154" width="13.85546875" style="21" customWidth="1"/>
    <col min="155" max="155" width="14.140625" style="21" customWidth="1"/>
    <col min="156" max="156" width="4.7109375" style="21" customWidth="1"/>
    <col min="157" max="157" width="14.140625" style="21" bestFit="1" customWidth="1"/>
    <col min="158" max="158" width="13.42578125" style="21" bestFit="1" customWidth="1"/>
    <col min="159" max="159" width="14.7109375" style="21" customWidth="1"/>
    <col min="160" max="160" width="12" style="21" bestFit="1" customWidth="1"/>
    <col min="161" max="161" width="13.140625" style="21" customWidth="1"/>
    <col min="162" max="162" width="8.85546875" style="21" customWidth="1"/>
    <col min="163" max="163" width="8.7109375" style="21" customWidth="1"/>
    <col min="164" max="164" width="9.85546875" style="21" customWidth="1"/>
    <col min="165" max="165" width="10.5703125" style="21" customWidth="1"/>
    <col min="166" max="167" width="9.85546875" style="21" customWidth="1"/>
    <col min="168" max="168" width="13.28515625" style="21" customWidth="1"/>
    <col min="169" max="169" width="11.28515625" style="21" customWidth="1"/>
    <col min="170" max="170" width="10.140625" style="21" customWidth="1"/>
    <col min="171" max="171" width="12.42578125" style="21" customWidth="1"/>
    <col min="172" max="172" width="13" style="21" customWidth="1"/>
    <col min="173" max="173" width="15" style="21" customWidth="1"/>
    <col min="174" max="174" width="17.7109375" style="21" customWidth="1"/>
    <col min="175" max="175" width="14.7109375" style="21" customWidth="1"/>
    <col min="176" max="176" width="14.140625" style="21" customWidth="1"/>
    <col min="177" max="177" width="19.28515625" style="21" customWidth="1"/>
    <col min="178" max="178" width="12.42578125" style="21" customWidth="1"/>
    <col min="179" max="179" width="14" style="21" customWidth="1"/>
    <col min="180" max="180" width="9.7109375" style="21" customWidth="1"/>
    <col min="181" max="181" width="8.85546875" style="21" customWidth="1"/>
    <col min="182" max="182" width="10.5703125" style="21" bestFit="1" customWidth="1"/>
    <col min="183" max="183" width="9.5703125" style="21" customWidth="1"/>
    <col min="184" max="185" width="10.85546875" style="21" bestFit="1" customWidth="1"/>
    <col min="186" max="186" width="10.85546875" style="21" customWidth="1"/>
    <col min="187" max="188" width="9.85546875" style="21" customWidth="1"/>
    <col min="189" max="189" width="10.5703125" style="21" bestFit="1" customWidth="1"/>
    <col min="190" max="190" width="9.85546875" style="21" customWidth="1"/>
    <col min="191" max="191" width="12" style="21" customWidth="1"/>
    <col min="192" max="192" width="12.140625" style="21" bestFit="1" customWidth="1"/>
    <col min="193" max="193" width="11.140625" style="21" bestFit="1" customWidth="1"/>
    <col min="194" max="194" width="12.7109375" style="21" bestFit="1" customWidth="1"/>
    <col min="195" max="195" width="11.85546875" style="21" bestFit="1" customWidth="1"/>
    <col min="196" max="196" width="10" style="21" bestFit="1" customWidth="1"/>
    <col min="197" max="197" width="15.42578125" style="21" bestFit="1" customWidth="1"/>
    <col min="198" max="198" width="14" style="21" bestFit="1" customWidth="1"/>
    <col min="199" max="199" width="14.7109375" style="21" bestFit="1" customWidth="1"/>
    <col min="200" max="200" width="7.42578125" style="21" bestFit="1" customWidth="1"/>
    <col min="201" max="201" width="10.7109375" style="21" bestFit="1" customWidth="1"/>
    <col min="202" max="202" width="7" style="21" bestFit="1" customWidth="1"/>
    <col min="203" max="203" width="14.85546875" style="21" bestFit="1" customWidth="1"/>
    <col min="204" max="205" width="11.7109375" style="21" bestFit="1" customWidth="1"/>
    <col min="206" max="206" width="11.140625" style="21" bestFit="1" customWidth="1"/>
    <col min="207" max="207" width="10.5703125" style="21" bestFit="1" customWidth="1"/>
    <col min="208" max="208" width="12" style="21" bestFit="1" customWidth="1"/>
    <col min="209" max="209" width="11" style="21" bestFit="1" customWidth="1"/>
    <col min="210" max="210" width="11.85546875" style="21" bestFit="1" customWidth="1"/>
    <col min="211" max="211" width="11.28515625" style="21" bestFit="1" customWidth="1"/>
    <col min="212" max="212" width="16.140625" style="21" bestFit="1" customWidth="1"/>
    <col min="213" max="213" width="11.5703125" style="21" bestFit="1" customWidth="1"/>
    <col min="214" max="214" width="16.5703125" style="21" bestFit="1" customWidth="1"/>
    <col min="215" max="215" width="13.5703125" style="21" bestFit="1" customWidth="1" collapsed="1"/>
    <col min="216" max="216" width="16.5703125" style="21" customWidth="1"/>
    <col min="217" max="217" width="10.42578125" style="21" bestFit="1" customWidth="1"/>
    <col min="218" max="218" width="15.5703125" style="21" customWidth="1"/>
    <col min="219" max="219" width="12.85546875" style="21" bestFit="1" customWidth="1"/>
    <col min="220" max="220" width="12" style="21" bestFit="1" customWidth="1"/>
    <col min="221" max="221" width="13" style="21" bestFit="1" customWidth="1"/>
    <col min="222" max="222" width="8.7109375" style="21" bestFit="1" customWidth="1"/>
    <col min="223" max="223" width="8.85546875" style="21" customWidth="1"/>
    <col min="224" max="224" width="8.42578125" style="21" bestFit="1" customWidth="1"/>
    <col min="225" max="225" width="10.5703125" style="21" customWidth="1"/>
    <col min="226" max="226" width="6.7109375" style="21" bestFit="1" customWidth="1"/>
    <col min="227" max="227" width="7.5703125" style="21" bestFit="1" customWidth="1"/>
    <col min="228" max="228" width="12.28515625" style="21" bestFit="1" customWidth="1"/>
    <col min="229" max="229" width="11.5703125" style="21" bestFit="1" customWidth="1"/>
    <col min="230" max="230" width="8.85546875" style="21" customWidth="1"/>
    <col min="231" max="231" width="11" style="21" bestFit="1" customWidth="1"/>
    <col min="232" max="232" width="11.140625" style="21" bestFit="1" customWidth="1"/>
    <col min="233" max="233" width="16.7109375" style="21" bestFit="1" customWidth="1"/>
    <col min="234" max="234" width="15.28515625" style="21" bestFit="1" customWidth="1"/>
    <col min="235" max="235" width="15.5703125" style="21" bestFit="1" customWidth="1"/>
    <col min="236" max="236" width="14.85546875" style="21" bestFit="1" customWidth="1"/>
    <col min="237" max="237" width="11.85546875" style="21" bestFit="1" customWidth="1"/>
    <col min="238" max="238" width="13.140625" style="21" bestFit="1" customWidth="1"/>
    <col min="239" max="239" width="12" style="21" bestFit="1" customWidth="1"/>
    <col min="240" max="240" width="6.85546875" style="21" bestFit="1" customWidth="1"/>
    <col min="241" max="241" width="8.7109375" style="21" bestFit="1" customWidth="1"/>
    <col min="242" max="242" width="10.5703125" style="21" bestFit="1" customWidth="1"/>
    <col min="243" max="243" width="8.140625" style="21" customWidth="1"/>
    <col min="244" max="244" width="10.85546875" style="21" bestFit="1" customWidth="1"/>
    <col min="245" max="245" width="11.28515625" style="21" bestFit="1" customWidth="1"/>
    <col min="246" max="246" width="13.140625" style="21" bestFit="1" customWidth="1"/>
    <col min="247" max="247" width="9.5703125" style="21" bestFit="1" customWidth="1"/>
    <col min="248" max="248" width="8.28515625" style="21" bestFit="1" customWidth="1"/>
    <col min="249" max="249" width="10.5703125" style="21" bestFit="1" customWidth="1"/>
    <col min="250" max="250" width="11.28515625" style="21" bestFit="1" customWidth="1"/>
    <col min="251" max="251" width="12" style="21" bestFit="1" customWidth="1"/>
    <col min="252" max="252" width="12.140625" style="21" bestFit="1" customWidth="1"/>
    <col min="253" max="253" width="11.140625" style="21" bestFit="1" customWidth="1"/>
    <col min="254" max="254" width="12.7109375" style="21" bestFit="1" customWidth="1"/>
    <col min="255" max="255" width="11.85546875" style="21" bestFit="1" customWidth="1"/>
    <col min="256" max="256" width="10" style="21" bestFit="1" customWidth="1"/>
    <col min="257" max="257" width="15.42578125" style="21" bestFit="1" customWidth="1"/>
    <col min="258" max="258" width="14" style="21" bestFit="1" customWidth="1"/>
    <col min="259" max="259" width="14.7109375" style="21" bestFit="1" customWidth="1"/>
    <col min="260" max="260" width="7.42578125" style="21" bestFit="1" customWidth="1"/>
    <col min="261" max="261" width="10.7109375" style="21" bestFit="1" customWidth="1"/>
    <col min="262" max="262" width="11.28515625" style="21" bestFit="1" customWidth="1"/>
    <col min="263" max="263" width="13.28515625" style="21" bestFit="1" customWidth="1"/>
    <col min="264" max="265" width="11.7109375" style="21" bestFit="1" customWidth="1"/>
    <col min="266" max="266" width="10.85546875" style="21" bestFit="1" customWidth="1"/>
    <col min="267" max="267" width="10.5703125" style="21" bestFit="1" customWidth="1"/>
    <col min="268" max="268" width="12" style="21" bestFit="1" customWidth="1"/>
    <col min="269" max="269" width="11" style="21" bestFit="1" customWidth="1"/>
    <col min="270" max="270" width="11.85546875" style="21" bestFit="1" customWidth="1"/>
    <col min="271" max="271" width="11.28515625" style="21" bestFit="1" customWidth="1"/>
    <col min="272" max="272" width="16.28515625" style="21" customWidth="1"/>
    <col min="273" max="273" width="11.28515625" style="21" customWidth="1"/>
    <col min="274" max="274" width="16.42578125" style="21" customWidth="1"/>
    <col min="275" max="275" width="11.140625" style="21" bestFit="1" customWidth="1"/>
    <col min="276" max="276" width="16.28515625" style="21" customWidth="1"/>
    <col min="277" max="278" width="5.7109375" style="21" customWidth="1"/>
    <col min="279" max="279" width="5.7109375" style="21" hidden="1" customWidth="1"/>
    <col min="280" max="280" width="5.7109375" style="19" hidden="1" customWidth="1"/>
    <col min="281" max="281" width="13" style="19" customWidth="1" outlineLevel="1"/>
    <col min="282" max="282" width="5.7109375" style="19" customWidth="1" outlineLevel="1"/>
    <col min="283" max="283" width="0" style="19" hidden="1" customWidth="1"/>
    <col min="284" max="16384" width="11.5703125" style="21"/>
  </cols>
  <sheetData>
    <row r="1" spans="1:283" ht="26.25" customHeight="1" thickBot="1" x14ac:dyDescent="0.3">
      <c r="A1" s="164" t="s">
        <v>0</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8" t="s">
        <v>1</v>
      </c>
      <c r="AJ1" s="168"/>
      <c r="AK1" s="168"/>
      <c r="AL1" s="168"/>
      <c r="AM1" s="168"/>
      <c r="AN1" s="168"/>
      <c r="AO1" s="168"/>
      <c r="AP1" s="168"/>
      <c r="AQ1" s="168"/>
      <c r="AR1" s="168"/>
      <c r="AS1" s="168"/>
      <c r="AT1" s="168"/>
      <c r="AU1" s="168"/>
      <c r="AV1" s="168"/>
      <c r="AW1" s="168"/>
      <c r="AX1" s="168"/>
      <c r="AY1" s="168"/>
      <c r="AZ1" s="169"/>
      <c r="BA1" s="170" t="s">
        <v>2</v>
      </c>
      <c r="BB1" s="171"/>
      <c r="BC1" s="171"/>
      <c r="BD1" s="171"/>
      <c r="BE1" s="171"/>
      <c r="BF1" s="171"/>
      <c r="BG1" s="171"/>
      <c r="BH1" s="171"/>
      <c r="BI1" s="171"/>
      <c r="BJ1" s="171"/>
      <c r="BK1" s="171"/>
      <c r="BL1" s="171"/>
      <c r="BM1" s="171"/>
      <c r="BN1" s="171"/>
      <c r="BO1" s="171"/>
      <c r="BP1" s="171"/>
      <c r="BQ1" s="171"/>
      <c r="BR1" s="172"/>
      <c r="BS1" s="173" t="s">
        <v>3</v>
      </c>
      <c r="BT1" s="174"/>
      <c r="BU1" s="174"/>
      <c r="BV1" s="174"/>
      <c r="BW1" s="174"/>
      <c r="BX1" s="174"/>
      <c r="BY1" s="174"/>
      <c r="BZ1" s="174"/>
      <c r="CA1" s="174"/>
      <c r="CB1" s="174"/>
      <c r="CC1" s="174"/>
      <c r="CD1" s="174"/>
      <c r="CE1" s="174"/>
      <c r="CF1" s="174"/>
      <c r="CG1" s="174"/>
      <c r="CH1" s="174"/>
      <c r="CI1" s="174"/>
      <c r="CJ1" s="174"/>
      <c r="CK1" s="174"/>
      <c r="CL1" s="174"/>
      <c r="CM1" s="174"/>
      <c r="CN1" s="174"/>
      <c r="CO1" s="174"/>
      <c r="CP1" s="174"/>
      <c r="CQ1" s="174"/>
      <c r="CR1" s="174"/>
      <c r="CS1" s="174"/>
      <c r="CT1" s="174"/>
      <c r="CU1" s="175"/>
      <c r="CV1" s="132" t="s">
        <v>4</v>
      </c>
      <c r="CW1" s="133"/>
      <c r="CX1" s="133"/>
      <c r="CY1" s="133"/>
      <c r="CZ1" s="133"/>
      <c r="DA1" s="133"/>
      <c r="DB1" s="133"/>
      <c r="DC1" s="133"/>
      <c r="DD1" s="133"/>
      <c r="DE1" s="133"/>
      <c r="DF1" s="134"/>
      <c r="DG1" s="155" t="s">
        <v>5</v>
      </c>
      <c r="DH1" s="156"/>
      <c r="DI1" s="156"/>
      <c r="DJ1" s="157"/>
      <c r="DK1" s="148" t="s">
        <v>364</v>
      </c>
      <c r="DL1" s="149"/>
      <c r="DM1" s="149"/>
      <c r="DN1" s="149"/>
      <c r="DO1" s="149"/>
      <c r="DP1" s="149"/>
      <c r="DQ1" s="149"/>
      <c r="DR1" s="150"/>
      <c r="DS1" s="137" t="s">
        <v>6</v>
      </c>
      <c r="DT1" s="138"/>
      <c r="DU1" s="138"/>
      <c r="DV1" s="138"/>
      <c r="DW1" s="138"/>
      <c r="DX1" s="138"/>
      <c r="DY1" s="138"/>
      <c r="DZ1" s="138"/>
      <c r="EA1" s="138"/>
      <c r="EB1" s="138"/>
      <c r="EC1" s="138"/>
      <c r="ED1" s="138"/>
      <c r="EE1" s="138"/>
      <c r="EF1" s="138"/>
      <c r="EG1" s="138"/>
      <c r="EH1" s="138"/>
      <c r="EI1" s="138"/>
      <c r="EJ1" s="36"/>
      <c r="EK1" s="36"/>
      <c r="EL1" s="139" t="s">
        <v>7</v>
      </c>
      <c r="EM1" s="142" t="s">
        <v>8</v>
      </c>
      <c r="EO1" s="145" t="s">
        <v>9</v>
      </c>
      <c r="EP1" s="145" t="s">
        <v>10</v>
      </c>
      <c r="EQ1" s="145" t="s">
        <v>11</v>
      </c>
      <c r="ER1" s="145" t="s">
        <v>12</v>
      </c>
      <c r="ET1" s="146" t="s">
        <v>13</v>
      </c>
      <c r="EU1" s="147"/>
      <c r="EV1" s="147"/>
      <c r="EW1" s="147"/>
      <c r="EX1" s="147"/>
      <c r="EY1" s="147"/>
      <c r="FB1" s="126" t="s">
        <v>14</v>
      </c>
      <c r="FC1" s="126"/>
      <c r="GO1" s="37"/>
      <c r="HD1" s="19"/>
      <c r="HE1" s="19"/>
      <c r="HF1" s="19"/>
      <c r="HG1" s="19"/>
      <c r="HH1" s="19"/>
      <c r="HI1" s="19"/>
      <c r="HJ1" s="38" t="s">
        <v>15</v>
      </c>
      <c r="HK1" s="39"/>
      <c r="HL1" s="39"/>
      <c r="HM1" s="39"/>
      <c r="HN1" s="39"/>
      <c r="HO1" s="39"/>
      <c r="HP1" s="39"/>
      <c r="HQ1" s="39"/>
      <c r="HR1" s="39"/>
      <c r="HS1" s="39"/>
      <c r="HT1" s="39"/>
      <c r="HU1" s="39"/>
      <c r="HV1" s="39"/>
      <c r="HW1" s="39"/>
      <c r="HX1" s="39"/>
      <c r="HY1" s="39"/>
      <c r="HZ1" s="39"/>
      <c r="IA1" s="39"/>
      <c r="IB1" s="39"/>
      <c r="IC1" s="39"/>
      <c r="ID1" s="39"/>
      <c r="IE1" s="39"/>
      <c r="IF1" s="39"/>
      <c r="IG1" s="39"/>
      <c r="IH1" s="39"/>
      <c r="II1" s="39"/>
      <c r="IJ1" s="39"/>
      <c r="IK1" s="39"/>
      <c r="IL1" s="39"/>
      <c r="IM1" s="39"/>
      <c r="IN1" s="39"/>
      <c r="IO1" s="39"/>
      <c r="IP1" s="39"/>
      <c r="IQ1" s="39"/>
      <c r="IR1" s="39"/>
      <c r="IS1" s="39"/>
      <c r="IT1" s="39"/>
      <c r="IU1" s="39"/>
      <c r="IV1" s="39"/>
      <c r="IW1" s="39"/>
      <c r="IX1" s="39"/>
      <c r="IY1" s="39"/>
      <c r="IZ1" s="39"/>
      <c r="JA1" s="39"/>
      <c r="JB1" s="39"/>
      <c r="JC1" s="39"/>
      <c r="JD1" s="39"/>
      <c r="JE1" s="39"/>
      <c r="JF1" s="39"/>
      <c r="JG1" s="39"/>
      <c r="JH1" s="39"/>
      <c r="JI1" s="39"/>
      <c r="JJ1" s="39"/>
      <c r="JK1" s="39"/>
      <c r="JL1" s="39"/>
      <c r="JM1" s="39"/>
      <c r="JN1" s="39"/>
      <c r="JO1" s="39"/>
      <c r="JT1" s="40"/>
      <c r="JU1" s="24"/>
      <c r="JV1" s="24"/>
      <c r="JW1" s="21"/>
    </row>
    <row r="2" spans="1:283" s="107" customFormat="1" ht="62.25" customHeight="1" thickTop="1" x14ac:dyDescent="0.25">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02" t="s">
        <v>16</v>
      </c>
      <c r="AJ2" s="102" t="s">
        <v>17</v>
      </c>
      <c r="AK2" s="102" t="s">
        <v>18</v>
      </c>
      <c r="AL2" s="102" t="s">
        <v>19</v>
      </c>
      <c r="AM2" s="102" t="s">
        <v>20</v>
      </c>
      <c r="AN2" s="102" t="s">
        <v>21</v>
      </c>
      <c r="AO2" s="102" t="s">
        <v>22</v>
      </c>
      <c r="AP2" s="102" t="s">
        <v>23</v>
      </c>
      <c r="AQ2" s="102" t="s">
        <v>24</v>
      </c>
      <c r="AR2" s="102" t="s">
        <v>25</v>
      </c>
      <c r="AS2" s="102" t="s">
        <v>347</v>
      </c>
      <c r="AT2" s="102" t="s">
        <v>348</v>
      </c>
      <c r="AU2" s="119" t="s">
        <v>355</v>
      </c>
      <c r="AV2" s="119" t="s">
        <v>354</v>
      </c>
      <c r="AW2" s="102" t="s">
        <v>26</v>
      </c>
      <c r="AX2" s="102" t="s">
        <v>27</v>
      </c>
      <c r="AY2" s="102" t="s">
        <v>28</v>
      </c>
      <c r="AZ2" s="131" t="s">
        <v>29</v>
      </c>
      <c r="BA2" s="102" t="s">
        <v>16</v>
      </c>
      <c r="BB2" s="102" t="s">
        <v>17</v>
      </c>
      <c r="BC2" s="102" t="s">
        <v>18</v>
      </c>
      <c r="BD2" s="102" t="s">
        <v>19</v>
      </c>
      <c r="BE2" s="102" t="s">
        <v>20</v>
      </c>
      <c r="BF2" s="102" t="s">
        <v>21</v>
      </c>
      <c r="BG2" s="102" t="s">
        <v>22</v>
      </c>
      <c r="BH2" s="102" t="s">
        <v>23</v>
      </c>
      <c r="BI2" s="102" t="s">
        <v>24</v>
      </c>
      <c r="BJ2" s="102" t="s">
        <v>25</v>
      </c>
      <c r="BK2" s="102" t="s">
        <v>347</v>
      </c>
      <c r="BL2" s="102" t="s">
        <v>348</v>
      </c>
      <c r="BM2" s="119" t="s">
        <v>355</v>
      </c>
      <c r="BN2" s="119" t="s">
        <v>354</v>
      </c>
      <c r="BO2" s="102" t="s">
        <v>26</v>
      </c>
      <c r="BP2" s="102" t="s">
        <v>27</v>
      </c>
      <c r="BQ2" s="102" t="s">
        <v>28</v>
      </c>
      <c r="BR2" s="131" t="s">
        <v>31</v>
      </c>
      <c r="BS2" s="103" t="s">
        <v>356</v>
      </c>
      <c r="BT2" s="103" t="s">
        <v>32</v>
      </c>
      <c r="BU2" s="103" t="s">
        <v>33</v>
      </c>
      <c r="BV2" s="103" t="s">
        <v>34</v>
      </c>
      <c r="BW2" s="118" t="s">
        <v>35</v>
      </c>
      <c r="BX2" s="103" t="s">
        <v>36</v>
      </c>
      <c r="BY2" s="103" t="s">
        <v>37</v>
      </c>
      <c r="BZ2" s="103" t="s">
        <v>38</v>
      </c>
      <c r="CA2" s="103" t="s">
        <v>39</v>
      </c>
      <c r="CB2" s="103" t="s">
        <v>40</v>
      </c>
      <c r="CC2" s="103" t="s">
        <v>41</v>
      </c>
      <c r="CD2" s="103" t="s">
        <v>42</v>
      </c>
      <c r="CE2" s="103" t="s">
        <v>357</v>
      </c>
      <c r="CF2" s="103" t="s">
        <v>43</v>
      </c>
      <c r="CG2" s="103" t="s">
        <v>44</v>
      </c>
      <c r="CH2" s="103" t="s">
        <v>358</v>
      </c>
      <c r="CI2" s="115" t="s">
        <v>351</v>
      </c>
      <c r="CJ2" s="117" t="s">
        <v>353</v>
      </c>
      <c r="CK2" s="117" t="s">
        <v>286</v>
      </c>
      <c r="CL2" s="103" t="s">
        <v>45</v>
      </c>
      <c r="CM2" s="103" t="s">
        <v>359</v>
      </c>
      <c r="CN2" s="116" t="s">
        <v>349</v>
      </c>
      <c r="CO2" s="116" t="s">
        <v>350</v>
      </c>
      <c r="CP2" s="115" t="s">
        <v>352</v>
      </c>
      <c r="CQ2" s="103" t="s">
        <v>47</v>
      </c>
      <c r="CR2" s="103" t="s">
        <v>360</v>
      </c>
      <c r="CS2" s="103" t="s">
        <v>48</v>
      </c>
      <c r="CT2" s="103" t="s">
        <v>49</v>
      </c>
      <c r="CU2" s="131" t="s">
        <v>50</v>
      </c>
      <c r="CV2" s="103" t="s">
        <v>51</v>
      </c>
      <c r="CW2" s="103" t="s">
        <v>52</v>
      </c>
      <c r="CX2" s="103" t="s">
        <v>53</v>
      </c>
      <c r="CY2" s="103" t="s">
        <v>54</v>
      </c>
      <c r="CZ2" s="103" t="s">
        <v>345</v>
      </c>
      <c r="DA2" s="103" t="s">
        <v>346</v>
      </c>
      <c r="DB2" s="103" t="s">
        <v>55</v>
      </c>
      <c r="DC2" s="103" t="s">
        <v>361</v>
      </c>
      <c r="DD2" s="103" t="s">
        <v>362</v>
      </c>
      <c r="DE2" s="103" t="s">
        <v>56</v>
      </c>
      <c r="DF2" s="153" t="s">
        <v>57</v>
      </c>
      <c r="DG2" s="103" t="s">
        <v>58</v>
      </c>
      <c r="DH2" s="103" t="s">
        <v>59</v>
      </c>
      <c r="DI2" s="103" t="s">
        <v>60</v>
      </c>
      <c r="DJ2" s="131" t="s">
        <v>61</v>
      </c>
      <c r="DK2" s="104" t="s">
        <v>363</v>
      </c>
      <c r="DL2" s="104" t="s">
        <v>288</v>
      </c>
      <c r="DM2" s="104" t="s">
        <v>289</v>
      </c>
      <c r="DN2" s="104" t="s">
        <v>290</v>
      </c>
      <c r="DO2" s="104" t="s">
        <v>291</v>
      </c>
      <c r="DP2" s="104" t="s">
        <v>292</v>
      </c>
      <c r="DQ2" s="104" t="s">
        <v>293</v>
      </c>
      <c r="DR2" s="104" t="s">
        <v>294</v>
      </c>
      <c r="DS2" s="105" t="s">
        <v>62</v>
      </c>
      <c r="DT2" s="105" t="s">
        <v>63</v>
      </c>
      <c r="DU2" s="105" t="s">
        <v>20</v>
      </c>
      <c r="DV2" s="105" t="s">
        <v>64</v>
      </c>
      <c r="DW2" s="105" t="s">
        <v>65</v>
      </c>
      <c r="DX2" s="105" t="s">
        <v>48</v>
      </c>
      <c r="DY2" s="105" t="s">
        <v>66</v>
      </c>
      <c r="DZ2" s="105" t="s">
        <v>47</v>
      </c>
      <c r="EA2" s="105" t="s">
        <v>33</v>
      </c>
      <c r="EB2" s="105" t="s">
        <v>36</v>
      </c>
      <c r="EC2" s="105" t="s">
        <v>51</v>
      </c>
      <c r="ED2" s="105" t="s">
        <v>67</v>
      </c>
      <c r="EE2" s="105" t="s">
        <v>56</v>
      </c>
      <c r="EF2" s="105" t="s">
        <v>53</v>
      </c>
      <c r="EG2" s="105" t="s">
        <v>68</v>
      </c>
      <c r="EH2" s="105" t="s">
        <v>69</v>
      </c>
      <c r="EI2" s="131" t="s">
        <v>295</v>
      </c>
      <c r="EJ2" s="131" t="s">
        <v>276</v>
      </c>
      <c r="EK2" s="131" t="s">
        <v>296</v>
      </c>
      <c r="EL2" s="140"/>
      <c r="EM2" s="143"/>
      <c r="EN2" s="106"/>
      <c r="EO2" s="145"/>
      <c r="EP2" s="145"/>
      <c r="EQ2" s="145"/>
      <c r="ER2" s="145"/>
      <c r="ES2" s="106"/>
      <c r="ET2" s="135" t="s">
        <v>302</v>
      </c>
      <c r="EU2" s="135" t="s">
        <v>70</v>
      </c>
      <c r="EV2" s="135" t="s">
        <v>278</v>
      </c>
      <c r="EW2" s="135" t="s">
        <v>71</v>
      </c>
      <c r="EX2" s="135" t="s">
        <v>279</v>
      </c>
      <c r="EY2" s="159" t="s">
        <v>284</v>
      </c>
      <c r="FB2" s="108" t="s">
        <v>72</v>
      </c>
      <c r="FC2" s="108" t="s">
        <v>73</v>
      </c>
      <c r="FD2" s="108" t="s">
        <v>74</v>
      </c>
      <c r="FE2" s="108" t="s">
        <v>75</v>
      </c>
      <c r="FF2" s="108" t="s">
        <v>76</v>
      </c>
      <c r="FG2" s="108" t="s">
        <v>77</v>
      </c>
      <c r="FH2" s="108" t="s">
        <v>78</v>
      </c>
      <c r="FI2" s="108" t="s">
        <v>79</v>
      </c>
      <c r="FJ2" s="108" t="s">
        <v>80</v>
      </c>
      <c r="FK2" s="108" t="s">
        <v>81</v>
      </c>
      <c r="FL2" s="108" t="s">
        <v>82</v>
      </c>
      <c r="FM2" s="108" t="s">
        <v>83</v>
      </c>
      <c r="FN2" s="108" t="s">
        <v>84</v>
      </c>
      <c r="FO2" s="108" t="s">
        <v>85</v>
      </c>
      <c r="FP2" s="108" t="s">
        <v>86</v>
      </c>
      <c r="FQ2" s="108" t="s">
        <v>87</v>
      </c>
      <c r="FR2" s="108" t="s">
        <v>88</v>
      </c>
      <c r="FS2" s="108" t="s">
        <v>89</v>
      </c>
      <c r="FT2" s="108" t="s">
        <v>90</v>
      </c>
      <c r="FU2" s="108" t="s">
        <v>91</v>
      </c>
      <c r="FV2" s="108" t="s">
        <v>92</v>
      </c>
      <c r="FW2" s="108" t="s">
        <v>93</v>
      </c>
      <c r="FX2" s="108" t="s">
        <v>94</v>
      </c>
      <c r="FY2" s="108" t="s">
        <v>95</v>
      </c>
      <c r="FZ2" s="108" t="s">
        <v>96</v>
      </c>
      <c r="GA2" s="108" t="s">
        <v>97</v>
      </c>
      <c r="GB2" s="108" t="s">
        <v>98</v>
      </c>
      <c r="GC2" s="108" t="s">
        <v>99</v>
      </c>
      <c r="GD2" s="108" t="s">
        <v>322</v>
      </c>
      <c r="GE2" s="108" t="s">
        <v>100</v>
      </c>
      <c r="GF2" s="108" t="s">
        <v>101</v>
      </c>
      <c r="GG2" s="108" t="s">
        <v>102</v>
      </c>
      <c r="GH2" s="108" t="s">
        <v>103</v>
      </c>
      <c r="GI2" s="108" t="s">
        <v>104</v>
      </c>
      <c r="GJ2" s="108" t="s">
        <v>105</v>
      </c>
      <c r="GK2" s="108" t="s">
        <v>106</v>
      </c>
      <c r="GL2" s="108" t="s">
        <v>107</v>
      </c>
      <c r="GM2" s="108" t="s">
        <v>108</v>
      </c>
      <c r="GN2" s="108" t="s">
        <v>109</v>
      </c>
      <c r="GO2" s="108" t="s">
        <v>110</v>
      </c>
      <c r="GP2" s="108" t="s">
        <v>111</v>
      </c>
      <c r="GQ2" s="108" t="s">
        <v>112</v>
      </c>
      <c r="GR2" s="108" t="s">
        <v>113</v>
      </c>
      <c r="GS2" s="108" t="s">
        <v>114</v>
      </c>
      <c r="GT2" s="108" t="s">
        <v>115</v>
      </c>
      <c r="GU2" s="108" t="s">
        <v>116</v>
      </c>
      <c r="GV2" s="108" t="s">
        <v>117</v>
      </c>
      <c r="GW2" s="108" t="s">
        <v>118</v>
      </c>
      <c r="GX2" s="108" t="s">
        <v>119</v>
      </c>
      <c r="GY2" s="108" t="s">
        <v>120</v>
      </c>
      <c r="GZ2" s="108" t="s">
        <v>121</v>
      </c>
      <c r="HA2" s="108" t="s">
        <v>122</v>
      </c>
      <c r="HB2" s="108" t="s">
        <v>123</v>
      </c>
      <c r="HC2" s="108" t="s">
        <v>124</v>
      </c>
      <c r="HD2" s="162" t="s">
        <v>291</v>
      </c>
      <c r="HE2" s="108">
        <v>39801</v>
      </c>
      <c r="HF2" s="108" t="s">
        <v>304</v>
      </c>
      <c r="HG2" s="108" t="s">
        <v>305</v>
      </c>
      <c r="HH2" s="162" t="s">
        <v>294</v>
      </c>
      <c r="HJ2" s="109" t="s">
        <v>72</v>
      </c>
      <c r="HK2" s="109" t="s">
        <v>73</v>
      </c>
      <c r="HL2" s="109" t="s">
        <v>74</v>
      </c>
      <c r="HM2" s="109" t="s">
        <v>75</v>
      </c>
      <c r="HN2" s="109" t="s">
        <v>76</v>
      </c>
      <c r="HO2" s="109" t="s">
        <v>77</v>
      </c>
      <c r="HP2" s="109" t="s">
        <v>78</v>
      </c>
      <c r="HQ2" s="109" t="s">
        <v>79</v>
      </c>
      <c r="HR2" s="109" t="s">
        <v>80</v>
      </c>
      <c r="HS2" s="109" t="s">
        <v>81</v>
      </c>
      <c r="HT2" s="109" t="s">
        <v>82</v>
      </c>
      <c r="HU2" s="109" t="s">
        <v>83</v>
      </c>
      <c r="HV2" s="109" t="s">
        <v>84</v>
      </c>
      <c r="HW2" s="109" t="s">
        <v>85</v>
      </c>
      <c r="HX2" s="109" t="s">
        <v>86</v>
      </c>
      <c r="HY2" s="109" t="s">
        <v>87</v>
      </c>
      <c r="HZ2" s="109" t="s">
        <v>88</v>
      </c>
      <c r="IA2" s="109" t="s">
        <v>89</v>
      </c>
      <c r="IB2" s="109" t="s">
        <v>90</v>
      </c>
      <c r="IC2" s="109" t="s">
        <v>91</v>
      </c>
      <c r="ID2" s="109" t="s">
        <v>92</v>
      </c>
      <c r="IE2" s="109" t="s">
        <v>93</v>
      </c>
      <c r="IF2" s="109" t="s">
        <v>94</v>
      </c>
      <c r="IG2" s="109" t="s">
        <v>95</v>
      </c>
      <c r="IH2" s="109" t="s">
        <v>96</v>
      </c>
      <c r="II2" s="109" t="s">
        <v>97</v>
      </c>
      <c r="IJ2" s="109" t="s">
        <v>98</v>
      </c>
      <c r="IK2" s="109" t="s">
        <v>99</v>
      </c>
      <c r="IL2" s="109" t="s">
        <v>322</v>
      </c>
      <c r="IM2" s="109" t="s">
        <v>100</v>
      </c>
      <c r="IN2" s="109" t="s">
        <v>101</v>
      </c>
      <c r="IO2" s="109" t="s">
        <v>102</v>
      </c>
      <c r="IP2" s="109" t="s">
        <v>103</v>
      </c>
      <c r="IQ2" s="109" t="s">
        <v>104</v>
      </c>
      <c r="IR2" s="109" t="s">
        <v>105</v>
      </c>
      <c r="IS2" s="109" t="s">
        <v>106</v>
      </c>
      <c r="IT2" s="109" t="s">
        <v>107</v>
      </c>
      <c r="IU2" s="109" t="s">
        <v>108</v>
      </c>
      <c r="IV2" s="110" t="s">
        <v>109</v>
      </c>
      <c r="IW2" s="109" t="s">
        <v>110</v>
      </c>
      <c r="IX2" s="109" t="s">
        <v>111</v>
      </c>
      <c r="IY2" s="109" t="s">
        <v>112</v>
      </c>
      <c r="IZ2" s="109" t="s">
        <v>113</v>
      </c>
      <c r="JA2" s="109" t="s">
        <v>114</v>
      </c>
      <c r="JB2" s="109" t="s">
        <v>115</v>
      </c>
      <c r="JC2" s="109" t="s">
        <v>116</v>
      </c>
      <c r="JD2" s="109" t="s">
        <v>117</v>
      </c>
      <c r="JE2" s="109" t="s">
        <v>118</v>
      </c>
      <c r="JF2" s="109" t="s">
        <v>119</v>
      </c>
      <c r="JG2" s="109" t="s">
        <v>120</v>
      </c>
      <c r="JH2" s="109" t="s">
        <v>121</v>
      </c>
      <c r="JI2" s="109" t="s">
        <v>122</v>
      </c>
      <c r="JJ2" s="109" t="s">
        <v>123</v>
      </c>
      <c r="JK2" s="109" t="s">
        <v>124</v>
      </c>
      <c r="JL2" s="162" t="s">
        <v>291</v>
      </c>
      <c r="JM2" s="109">
        <v>39801</v>
      </c>
      <c r="JN2" s="109" t="s">
        <v>126</v>
      </c>
      <c r="JO2" s="109">
        <v>39802</v>
      </c>
      <c r="JP2" s="162" t="s">
        <v>294</v>
      </c>
      <c r="JQ2" s="111"/>
      <c r="JT2" s="112"/>
      <c r="JU2" s="113"/>
      <c r="JV2" s="113"/>
    </row>
    <row r="3" spans="1:283" s="30" customFormat="1" ht="45.75" customHeight="1" x14ac:dyDescent="0.25">
      <c r="A3" s="127" t="s">
        <v>127</v>
      </c>
      <c r="B3" s="127" t="s">
        <v>128</v>
      </c>
      <c r="C3" s="160" t="s">
        <v>129</v>
      </c>
      <c r="D3" s="127" t="s">
        <v>130</v>
      </c>
      <c r="E3" s="160" t="s">
        <v>131</v>
      </c>
      <c r="F3" s="127" t="s">
        <v>310</v>
      </c>
      <c r="G3" s="127" t="s">
        <v>132</v>
      </c>
      <c r="H3" s="127" t="s">
        <v>133</v>
      </c>
      <c r="I3" s="127" t="s">
        <v>134</v>
      </c>
      <c r="J3" s="129" t="s">
        <v>135</v>
      </c>
      <c r="K3" s="129" t="s">
        <v>136</v>
      </c>
      <c r="L3" s="127" t="s">
        <v>137</v>
      </c>
      <c r="M3" s="127" t="s">
        <v>139</v>
      </c>
      <c r="N3" s="127" t="s">
        <v>140</v>
      </c>
      <c r="O3" s="127" t="s">
        <v>141</v>
      </c>
      <c r="P3" s="127" t="s">
        <v>142</v>
      </c>
      <c r="Q3" s="127" t="s">
        <v>143</v>
      </c>
      <c r="R3" s="127" t="s">
        <v>150</v>
      </c>
      <c r="S3" s="127" t="s">
        <v>151</v>
      </c>
      <c r="T3" s="128" t="s">
        <v>144</v>
      </c>
      <c r="U3" s="161" t="s">
        <v>138</v>
      </c>
      <c r="V3" s="128" t="s">
        <v>145</v>
      </c>
      <c r="W3" s="127" t="s">
        <v>146</v>
      </c>
      <c r="X3" s="127" t="s">
        <v>147</v>
      </c>
      <c r="Y3" s="127" t="s">
        <v>148</v>
      </c>
      <c r="Z3" s="127" t="s">
        <v>149</v>
      </c>
      <c r="AA3" s="129" t="s">
        <v>308</v>
      </c>
      <c r="AB3" s="127" t="s">
        <v>152</v>
      </c>
      <c r="AC3" s="127" t="s">
        <v>153</v>
      </c>
      <c r="AD3" s="127" t="s">
        <v>154</v>
      </c>
      <c r="AE3" s="127" t="s">
        <v>155</v>
      </c>
      <c r="AF3" s="127" t="s">
        <v>156</v>
      </c>
      <c r="AG3" s="127" t="s">
        <v>157</v>
      </c>
      <c r="AH3" s="151" t="s">
        <v>158</v>
      </c>
      <c r="AI3" s="25">
        <v>11301</v>
      </c>
      <c r="AJ3" s="25">
        <v>11302</v>
      </c>
      <c r="AK3" s="25">
        <v>12101</v>
      </c>
      <c r="AL3" s="25">
        <v>12201</v>
      </c>
      <c r="AM3" s="26">
        <v>11303</v>
      </c>
      <c r="AN3" s="26">
        <v>13101</v>
      </c>
      <c r="AO3" s="26">
        <v>13401</v>
      </c>
      <c r="AP3" s="26">
        <v>13401</v>
      </c>
      <c r="AQ3" s="26">
        <v>13402</v>
      </c>
      <c r="AR3" s="26">
        <v>13403</v>
      </c>
      <c r="AS3" s="26">
        <v>13404</v>
      </c>
      <c r="AT3" s="26">
        <v>13404</v>
      </c>
      <c r="AU3" s="26">
        <v>15401</v>
      </c>
      <c r="AV3" s="26">
        <v>15401</v>
      </c>
      <c r="AW3" s="26">
        <v>15403</v>
      </c>
      <c r="AX3" s="26">
        <v>15402</v>
      </c>
      <c r="AY3" s="26">
        <v>15413</v>
      </c>
      <c r="AZ3" s="131"/>
      <c r="BA3" s="25">
        <v>11301</v>
      </c>
      <c r="BB3" s="25">
        <v>11302</v>
      </c>
      <c r="BC3" s="25">
        <v>12101</v>
      </c>
      <c r="BD3" s="25">
        <v>12201</v>
      </c>
      <c r="BE3" s="26">
        <v>11303</v>
      </c>
      <c r="BF3" s="26">
        <v>13101</v>
      </c>
      <c r="BG3" s="26">
        <v>13401</v>
      </c>
      <c r="BH3" s="26">
        <v>13401</v>
      </c>
      <c r="BI3" s="26">
        <v>13402</v>
      </c>
      <c r="BJ3" s="26">
        <v>13403</v>
      </c>
      <c r="BK3" s="26">
        <v>13404</v>
      </c>
      <c r="BL3" s="26">
        <v>13404</v>
      </c>
      <c r="BM3" s="26">
        <v>15401</v>
      </c>
      <c r="BN3" s="26">
        <v>15401</v>
      </c>
      <c r="BO3" s="26">
        <v>15403</v>
      </c>
      <c r="BP3" s="26">
        <v>15402</v>
      </c>
      <c r="BQ3" s="26">
        <v>15413</v>
      </c>
      <c r="BR3" s="131"/>
      <c r="BS3" s="26">
        <v>11301</v>
      </c>
      <c r="BT3" s="26">
        <v>11302</v>
      </c>
      <c r="BU3" s="26">
        <v>13202</v>
      </c>
      <c r="BV3" s="26">
        <v>13102</v>
      </c>
      <c r="BW3" s="26">
        <v>13103</v>
      </c>
      <c r="BX3" s="26">
        <v>13201</v>
      </c>
      <c r="BY3" s="26">
        <v>13401</v>
      </c>
      <c r="BZ3" s="26">
        <v>13401</v>
      </c>
      <c r="CA3" s="26">
        <v>13402</v>
      </c>
      <c r="CB3" s="26">
        <v>13403</v>
      </c>
      <c r="CC3" s="26">
        <v>13205</v>
      </c>
      <c r="CD3" s="26">
        <v>13204</v>
      </c>
      <c r="CE3" s="26">
        <v>13204</v>
      </c>
      <c r="CF3" s="26">
        <v>15404</v>
      </c>
      <c r="CG3" s="26">
        <v>15404</v>
      </c>
      <c r="CH3" s="26">
        <v>15406</v>
      </c>
      <c r="CI3" s="26">
        <v>15407</v>
      </c>
      <c r="CJ3" s="26">
        <v>15407</v>
      </c>
      <c r="CK3" s="26">
        <v>15407</v>
      </c>
      <c r="CL3" s="26">
        <v>15408</v>
      </c>
      <c r="CM3" s="26">
        <v>15411</v>
      </c>
      <c r="CN3" s="26">
        <v>15412</v>
      </c>
      <c r="CO3" s="26">
        <v>15501</v>
      </c>
      <c r="CP3" s="26">
        <v>15503</v>
      </c>
      <c r="CQ3" s="26">
        <v>15901</v>
      </c>
      <c r="CR3" s="26">
        <v>15902</v>
      </c>
      <c r="CS3" s="26">
        <v>17101</v>
      </c>
      <c r="CT3" s="26">
        <v>17102</v>
      </c>
      <c r="CU3" s="131"/>
      <c r="CV3" s="26">
        <v>14101</v>
      </c>
      <c r="CW3" s="26">
        <v>14102</v>
      </c>
      <c r="CX3" s="26">
        <v>14201</v>
      </c>
      <c r="CY3" s="26">
        <v>14202</v>
      </c>
      <c r="CZ3" s="26">
        <v>14301</v>
      </c>
      <c r="DA3" s="26">
        <v>14303</v>
      </c>
      <c r="DB3" s="26">
        <v>14302</v>
      </c>
      <c r="DC3" s="26">
        <v>14401</v>
      </c>
      <c r="DD3" s="26">
        <v>14104</v>
      </c>
      <c r="DE3" s="26">
        <v>15101</v>
      </c>
      <c r="DF3" s="154"/>
      <c r="DG3" s="26">
        <v>39801</v>
      </c>
      <c r="DH3" s="26">
        <v>39802</v>
      </c>
      <c r="DI3" s="26">
        <v>39802</v>
      </c>
      <c r="DJ3" s="131"/>
      <c r="DK3" s="27">
        <v>0</v>
      </c>
      <c r="DL3" s="27"/>
      <c r="DM3" s="28"/>
      <c r="DN3" s="28"/>
      <c r="DO3" s="28"/>
      <c r="DP3" s="28"/>
      <c r="DQ3" s="28"/>
      <c r="DR3" s="28"/>
      <c r="DS3" s="26">
        <v>16102</v>
      </c>
      <c r="DT3" s="26">
        <v>16102</v>
      </c>
      <c r="DU3" s="26">
        <v>16102</v>
      </c>
      <c r="DV3" s="26">
        <v>16102</v>
      </c>
      <c r="DW3" s="26">
        <v>16102</v>
      </c>
      <c r="DX3" s="26">
        <v>16102</v>
      </c>
      <c r="DY3" s="26">
        <v>16102</v>
      </c>
      <c r="DZ3" s="26">
        <v>16102</v>
      </c>
      <c r="EA3" s="26">
        <v>16102</v>
      </c>
      <c r="EB3" s="26">
        <v>16102</v>
      </c>
      <c r="EC3" s="26">
        <v>16102</v>
      </c>
      <c r="ED3" s="26">
        <v>16102</v>
      </c>
      <c r="EE3" s="26">
        <v>16102</v>
      </c>
      <c r="EF3" s="26">
        <v>16102</v>
      </c>
      <c r="EG3" s="26">
        <v>16102</v>
      </c>
      <c r="EH3" s="26">
        <v>16102</v>
      </c>
      <c r="EI3" s="131"/>
      <c r="EJ3" s="131"/>
      <c r="EK3" s="131"/>
      <c r="EL3" s="141"/>
      <c r="EM3" s="144"/>
      <c r="EN3" s="29"/>
      <c r="EO3" s="145"/>
      <c r="EP3" s="145"/>
      <c r="EQ3" s="145"/>
      <c r="ER3" s="145"/>
      <c r="ES3" s="29"/>
      <c r="ET3" s="136"/>
      <c r="EU3" s="136"/>
      <c r="EV3" s="136"/>
      <c r="EW3" s="136"/>
      <c r="EX3" s="136"/>
      <c r="EY3" s="159"/>
      <c r="FB3" s="31" t="s">
        <v>159</v>
      </c>
      <c r="FC3" s="31" t="s">
        <v>160</v>
      </c>
      <c r="FD3" s="31" t="s">
        <v>161</v>
      </c>
      <c r="FE3" s="31" t="s">
        <v>162</v>
      </c>
      <c r="FF3" s="31" t="s">
        <v>163</v>
      </c>
      <c r="FG3" s="31" t="s">
        <v>164</v>
      </c>
      <c r="FH3" s="31" t="s">
        <v>165</v>
      </c>
      <c r="FI3" s="31" t="s">
        <v>21</v>
      </c>
      <c r="FJ3" s="31" t="s">
        <v>166</v>
      </c>
      <c r="FK3" s="31" t="s">
        <v>167</v>
      </c>
      <c r="FL3" s="31" t="s">
        <v>168</v>
      </c>
      <c r="FM3" s="31" t="s">
        <v>169</v>
      </c>
      <c r="FN3" s="31" t="s">
        <v>170</v>
      </c>
      <c r="FO3" s="31" t="s">
        <v>171</v>
      </c>
      <c r="FP3" s="31" t="s">
        <v>172</v>
      </c>
      <c r="FQ3" s="31" t="s">
        <v>173</v>
      </c>
      <c r="FR3" s="31" t="s">
        <v>174</v>
      </c>
      <c r="FS3" s="31" t="s">
        <v>175</v>
      </c>
      <c r="FT3" s="31" t="s">
        <v>176</v>
      </c>
      <c r="FU3" s="31" t="s">
        <v>177</v>
      </c>
      <c r="FV3" s="31" t="s">
        <v>178</v>
      </c>
      <c r="FW3" s="31" t="s">
        <v>179</v>
      </c>
      <c r="FX3" s="31" t="s">
        <v>180</v>
      </c>
      <c r="FY3" s="31" t="s">
        <v>181</v>
      </c>
      <c r="FZ3" s="31" t="s">
        <v>182</v>
      </c>
      <c r="GA3" s="31" t="s">
        <v>183</v>
      </c>
      <c r="GB3" s="31" t="s">
        <v>365</v>
      </c>
      <c r="GC3" s="31" t="s">
        <v>185</v>
      </c>
      <c r="GD3" s="31" t="s">
        <v>344</v>
      </c>
      <c r="GE3" s="31" t="s">
        <v>186</v>
      </c>
      <c r="GF3" s="31" t="s">
        <v>343</v>
      </c>
      <c r="GG3" s="31" t="s">
        <v>187</v>
      </c>
      <c r="GH3" s="31" t="s">
        <v>188</v>
      </c>
      <c r="GI3" s="31" t="s">
        <v>189</v>
      </c>
      <c r="GJ3" s="31" t="s">
        <v>190</v>
      </c>
      <c r="GK3" s="31" t="s">
        <v>191</v>
      </c>
      <c r="GL3" s="31" t="s">
        <v>192</v>
      </c>
      <c r="GM3" s="31" t="s">
        <v>193</v>
      </c>
      <c r="GN3" s="31" t="s">
        <v>366</v>
      </c>
      <c r="GO3" s="32" t="s">
        <v>195</v>
      </c>
      <c r="GP3" s="32" t="s">
        <v>196</v>
      </c>
      <c r="GQ3" s="31" t="s">
        <v>367</v>
      </c>
      <c r="GR3" s="31" t="s">
        <v>198</v>
      </c>
      <c r="GS3" s="31" t="s">
        <v>46</v>
      </c>
      <c r="GT3" s="31" t="s">
        <v>199</v>
      </c>
      <c r="GU3" s="31" t="s">
        <v>200</v>
      </c>
      <c r="GV3" s="31" t="s">
        <v>201</v>
      </c>
      <c r="GW3" s="31" t="s">
        <v>368</v>
      </c>
      <c r="GX3" s="31" t="s">
        <v>203</v>
      </c>
      <c r="GY3" s="31" t="s">
        <v>204</v>
      </c>
      <c r="GZ3" s="31" t="s">
        <v>205</v>
      </c>
      <c r="HA3" s="31" t="s">
        <v>303</v>
      </c>
      <c r="HB3" s="31" t="s">
        <v>207</v>
      </c>
      <c r="HC3" s="31" t="s">
        <v>208</v>
      </c>
      <c r="HD3" s="163"/>
      <c r="HE3" s="31"/>
      <c r="HF3" s="31"/>
      <c r="HG3" s="31"/>
      <c r="HH3" s="163"/>
      <c r="HJ3" s="31" t="s">
        <v>159</v>
      </c>
      <c r="HK3" s="31" t="s">
        <v>160</v>
      </c>
      <c r="HL3" s="31" t="s">
        <v>161</v>
      </c>
      <c r="HM3" s="31" t="s">
        <v>162</v>
      </c>
      <c r="HN3" s="31" t="s">
        <v>163</v>
      </c>
      <c r="HO3" s="31" t="s">
        <v>164</v>
      </c>
      <c r="HP3" s="31" t="s">
        <v>165</v>
      </c>
      <c r="HQ3" s="31" t="s">
        <v>21</v>
      </c>
      <c r="HR3" s="31" t="s">
        <v>166</v>
      </c>
      <c r="HS3" s="31" t="s">
        <v>167</v>
      </c>
      <c r="HT3" s="31" t="s">
        <v>168</v>
      </c>
      <c r="HU3" s="31" t="s">
        <v>169</v>
      </c>
      <c r="HV3" s="31" t="s">
        <v>170</v>
      </c>
      <c r="HW3" s="31" t="s">
        <v>171</v>
      </c>
      <c r="HX3" s="31" t="s">
        <v>172</v>
      </c>
      <c r="HY3" s="31" t="s">
        <v>173</v>
      </c>
      <c r="HZ3" s="31" t="s">
        <v>174</v>
      </c>
      <c r="IA3" s="31" t="s">
        <v>175</v>
      </c>
      <c r="IB3" s="31" t="s">
        <v>176</v>
      </c>
      <c r="IC3" s="31" t="s">
        <v>177</v>
      </c>
      <c r="ID3" s="31" t="s">
        <v>178</v>
      </c>
      <c r="IE3" s="31" t="s">
        <v>179</v>
      </c>
      <c r="IF3" s="31" t="s">
        <v>180</v>
      </c>
      <c r="IG3" s="31" t="s">
        <v>181</v>
      </c>
      <c r="IH3" s="31" t="s">
        <v>182</v>
      </c>
      <c r="II3" s="31" t="s">
        <v>183</v>
      </c>
      <c r="IJ3" s="31" t="s">
        <v>184</v>
      </c>
      <c r="IK3" s="31" t="s">
        <v>185</v>
      </c>
      <c r="IL3" s="31" t="s">
        <v>344</v>
      </c>
      <c r="IM3" s="31" t="s">
        <v>186</v>
      </c>
      <c r="IN3" s="31" t="s">
        <v>343</v>
      </c>
      <c r="IO3" s="31" t="s">
        <v>187</v>
      </c>
      <c r="IP3" s="31" t="s">
        <v>188</v>
      </c>
      <c r="IQ3" s="31" t="s">
        <v>189</v>
      </c>
      <c r="IR3" s="31" t="s">
        <v>190</v>
      </c>
      <c r="IS3" s="31" t="s">
        <v>191</v>
      </c>
      <c r="IT3" s="31" t="s">
        <v>192</v>
      </c>
      <c r="IU3" s="31" t="s">
        <v>193</v>
      </c>
      <c r="IV3" s="31" t="s">
        <v>194</v>
      </c>
      <c r="IW3" s="32" t="s">
        <v>195</v>
      </c>
      <c r="IX3" s="32" t="s">
        <v>196</v>
      </c>
      <c r="IY3" s="31" t="s">
        <v>197</v>
      </c>
      <c r="IZ3" s="31" t="s">
        <v>198</v>
      </c>
      <c r="JA3" s="31" t="s">
        <v>46</v>
      </c>
      <c r="JB3" s="31" t="s">
        <v>199</v>
      </c>
      <c r="JC3" s="31" t="s">
        <v>200</v>
      </c>
      <c r="JD3" s="31" t="s">
        <v>201</v>
      </c>
      <c r="JE3" s="31" t="s">
        <v>202</v>
      </c>
      <c r="JF3" s="31" t="s">
        <v>203</v>
      </c>
      <c r="JG3" s="31" t="s">
        <v>204</v>
      </c>
      <c r="JH3" s="31" t="s">
        <v>205</v>
      </c>
      <c r="JI3" s="31" t="s">
        <v>206</v>
      </c>
      <c r="JJ3" s="31" t="s">
        <v>207</v>
      </c>
      <c r="JK3" s="31" t="s">
        <v>208</v>
      </c>
      <c r="JL3" s="163"/>
      <c r="JM3" s="31"/>
      <c r="JN3" s="31"/>
      <c r="JO3" s="31"/>
      <c r="JP3" s="163"/>
      <c r="JQ3" s="33"/>
      <c r="JT3" s="34"/>
      <c r="JU3" s="33"/>
      <c r="JV3" s="33"/>
      <c r="JW3" s="35"/>
    </row>
    <row r="4" spans="1:283" x14ac:dyDescent="0.25">
      <c r="A4" s="127"/>
      <c r="B4" s="127"/>
      <c r="C4" s="160"/>
      <c r="D4" s="127"/>
      <c r="E4" s="160"/>
      <c r="F4" s="127"/>
      <c r="G4" s="127"/>
      <c r="H4" s="127"/>
      <c r="I4" s="127"/>
      <c r="J4" s="130"/>
      <c r="K4" s="130"/>
      <c r="L4" s="127"/>
      <c r="M4" s="127"/>
      <c r="N4" s="127"/>
      <c r="O4" s="127"/>
      <c r="P4" s="127"/>
      <c r="Q4" s="127"/>
      <c r="R4" s="127"/>
      <c r="S4" s="127"/>
      <c r="T4" s="128"/>
      <c r="U4" s="161"/>
      <c r="V4" s="128"/>
      <c r="W4" s="127"/>
      <c r="X4" s="127"/>
      <c r="Y4" s="127"/>
      <c r="Z4" s="127"/>
      <c r="AA4" s="130"/>
      <c r="AB4" s="127"/>
      <c r="AC4" s="127"/>
      <c r="AD4" s="127"/>
      <c r="AE4" s="127"/>
      <c r="AF4" s="127"/>
      <c r="AG4" s="127"/>
      <c r="AH4" s="152"/>
      <c r="AI4" s="16">
        <f t="shared" ref="AI4:BN4" si="0">SUBTOTAL(9,AI5:AI22)</f>
        <v>112202</v>
      </c>
      <c r="AJ4" s="16">
        <f t="shared" si="0"/>
        <v>41825</v>
      </c>
      <c r="AK4" s="16">
        <f t="shared" si="0"/>
        <v>0</v>
      </c>
      <c r="AL4" s="16">
        <f t="shared" si="0"/>
        <v>0</v>
      </c>
      <c r="AM4" s="16">
        <f t="shared" si="0"/>
        <v>0</v>
      </c>
      <c r="AN4" s="16">
        <f t="shared" si="0"/>
        <v>0</v>
      </c>
      <c r="AO4" s="16">
        <f t="shared" si="0"/>
        <v>0</v>
      </c>
      <c r="AP4" s="16">
        <f t="shared" si="0"/>
        <v>0</v>
      </c>
      <c r="AQ4" s="16">
        <f t="shared" si="0"/>
        <v>0</v>
      </c>
      <c r="AR4" s="16">
        <f t="shared" si="0"/>
        <v>0</v>
      </c>
      <c r="AS4" s="16">
        <f t="shared" si="0"/>
        <v>0</v>
      </c>
      <c r="AT4" s="16">
        <f t="shared" si="0"/>
        <v>0</v>
      </c>
      <c r="AU4" s="16">
        <f t="shared" si="0"/>
        <v>9000</v>
      </c>
      <c r="AV4" s="16">
        <f t="shared" si="0"/>
        <v>5580</v>
      </c>
      <c r="AW4" s="16">
        <f t="shared" si="0"/>
        <v>5725</v>
      </c>
      <c r="AX4" s="16">
        <f t="shared" si="0"/>
        <v>26964</v>
      </c>
      <c r="AY4" s="16">
        <f t="shared" si="0"/>
        <v>14000</v>
      </c>
      <c r="AZ4" s="16">
        <f t="shared" si="0"/>
        <v>215296</v>
      </c>
      <c r="BA4" s="16">
        <f t="shared" si="0"/>
        <v>1346424</v>
      </c>
      <c r="BB4" s="16">
        <f t="shared" si="0"/>
        <v>501900</v>
      </c>
      <c r="BC4" s="16">
        <f t="shared" si="0"/>
        <v>0</v>
      </c>
      <c r="BD4" s="16">
        <f t="shared" si="0"/>
        <v>0</v>
      </c>
      <c r="BE4" s="16">
        <f t="shared" si="0"/>
        <v>0</v>
      </c>
      <c r="BF4" s="16">
        <f t="shared" si="0"/>
        <v>0</v>
      </c>
      <c r="BG4" s="16">
        <f t="shared" si="0"/>
        <v>0</v>
      </c>
      <c r="BH4" s="16">
        <f t="shared" si="0"/>
        <v>0</v>
      </c>
      <c r="BI4" s="16">
        <f t="shared" si="0"/>
        <v>0</v>
      </c>
      <c r="BJ4" s="16">
        <f t="shared" si="0"/>
        <v>0</v>
      </c>
      <c r="BK4" s="16">
        <f t="shared" si="0"/>
        <v>0</v>
      </c>
      <c r="BL4" s="16">
        <f t="shared" si="0"/>
        <v>0</v>
      </c>
      <c r="BM4" s="16">
        <f t="shared" si="0"/>
        <v>108000</v>
      </c>
      <c r="BN4" s="16">
        <f t="shared" si="0"/>
        <v>66960</v>
      </c>
      <c r="BO4" s="16">
        <f t="shared" ref="BO4:CT4" si="1">SUBTOTAL(9,BO5:BO22)</f>
        <v>68700</v>
      </c>
      <c r="BP4" s="16">
        <f t="shared" si="1"/>
        <v>323568</v>
      </c>
      <c r="BQ4" s="16">
        <f t="shared" si="1"/>
        <v>168000</v>
      </c>
      <c r="BR4" s="16">
        <f t="shared" si="1"/>
        <v>2583552</v>
      </c>
      <c r="BS4" s="16">
        <f t="shared" si="1"/>
        <v>18700.333333333328</v>
      </c>
      <c r="BT4" s="16">
        <f t="shared" si="1"/>
        <v>6970.8333333333321</v>
      </c>
      <c r="BU4" s="16">
        <f t="shared" si="1"/>
        <v>172236.79999999999</v>
      </c>
      <c r="BV4" s="16">
        <f t="shared" si="1"/>
        <v>0</v>
      </c>
      <c r="BW4" s="16">
        <f t="shared" si="1"/>
        <v>0</v>
      </c>
      <c r="BX4" s="16">
        <f t="shared" si="1"/>
        <v>358826.66666666669</v>
      </c>
      <c r="BY4" s="16">
        <f t="shared" si="1"/>
        <v>0</v>
      </c>
      <c r="BZ4" s="16">
        <f t="shared" si="1"/>
        <v>0</v>
      </c>
      <c r="CA4" s="16">
        <f t="shared" si="1"/>
        <v>0</v>
      </c>
      <c r="CB4" s="16">
        <f t="shared" si="1"/>
        <v>0</v>
      </c>
      <c r="CC4" s="16">
        <f t="shared" si="1"/>
        <v>34600</v>
      </c>
      <c r="CD4" s="16">
        <f t="shared" si="1"/>
        <v>9000</v>
      </c>
      <c r="CE4" s="16">
        <f t="shared" si="1"/>
        <v>30050</v>
      </c>
      <c r="CF4" s="16">
        <f t="shared" si="1"/>
        <v>0</v>
      </c>
      <c r="CG4" s="16">
        <f t="shared" si="1"/>
        <v>0</v>
      </c>
      <c r="CH4" s="16">
        <f t="shared" si="1"/>
        <v>9000</v>
      </c>
      <c r="CI4" s="16">
        <f t="shared" si="1"/>
        <v>0</v>
      </c>
      <c r="CJ4" s="16">
        <f t="shared" si="1"/>
        <v>0</v>
      </c>
      <c r="CK4" s="16">
        <f t="shared" si="1"/>
        <v>0</v>
      </c>
      <c r="CL4" s="16">
        <f t="shared" si="1"/>
        <v>0</v>
      </c>
      <c r="CM4" s="16">
        <f t="shared" si="1"/>
        <v>16700</v>
      </c>
      <c r="CN4" s="16">
        <f t="shared" si="1"/>
        <v>0</v>
      </c>
      <c r="CO4" s="16">
        <f t="shared" si="1"/>
        <v>0</v>
      </c>
      <c r="CP4" s="16">
        <f t="shared" si="1"/>
        <v>0</v>
      </c>
      <c r="CQ4" s="16">
        <f t="shared" si="1"/>
        <v>32623.5</v>
      </c>
      <c r="CR4" s="16">
        <f t="shared" si="1"/>
        <v>13500</v>
      </c>
      <c r="CS4" s="16">
        <f t="shared" si="1"/>
        <v>108745</v>
      </c>
      <c r="CT4" s="16">
        <f t="shared" si="1"/>
        <v>86996</v>
      </c>
      <c r="CU4" s="16">
        <f t="shared" ref="CU4:EA4" si="2">SUBTOTAL(9,CU5:CU22)</f>
        <v>897949.13333333307</v>
      </c>
      <c r="CV4" s="16">
        <f t="shared" si="2"/>
        <v>184277.90279999998</v>
      </c>
      <c r="CW4" s="16">
        <f t="shared" si="2"/>
        <v>0</v>
      </c>
      <c r="CX4" s="16">
        <f t="shared" si="2"/>
        <v>92416.2</v>
      </c>
      <c r="CY4" s="16">
        <f t="shared" si="2"/>
        <v>0</v>
      </c>
      <c r="CZ4" s="16">
        <f t="shared" si="2"/>
        <v>95650.766999999978</v>
      </c>
      <c r="DA4" s="16">
        <f t="shared" si="2"/>
        <v>0</v>
      </c>
      <c r="DB4" s="16">
        <f t="shared" si="2"/>
        <v>120141.05999999997</v>
      </c>
      <c r="DC4" s="16">
        <f t="shared" si="2"/>
        <v>0</v>
      </c>
      <c r="DD4" s="16">
        <f t="shared" si="2"/>
        <v>0</v>
      </c>
      <c r="DE4" s="16">
        <f t="shared" si="2"/>
        <v>92416.2</v>
      </c>
      <c r="DF4" s="16">
        <f t="shared" si="2"/>
        <v>584902.12979999988</v>
      </c>
      <c r="DG4" s="16">
        <f t="shared" si="2"/>
        <v>138720.04533333337</v>
      </c>
      <c r="DH4" s="16">
        <f t="shared" si="2"/>
        <v>78941.866666666669</v>
      </c>
      <c r="DI4" s="16">
        <f t="shared" si="2"/>
        <v>1980</v>
      </c>
      <c r="DJ4" s="16">
        <f t="shared" si="2"/>
        <v>219641.91200000001</v>
      </c>
      <c r="DK4" s="17">
        <f t="shared" si="2"/>
        <v>0</v>
      </c>
      <c r="DL4" s="17">
        <f t="shared" si="2"/>
        <v>0</v>
      </c>
      <c r="DM4" s="17">
        <f t="shared" si="2"/>
        <v>0</v>
      </c>
      <c r="DN4" s="17">
        <f t="shared" si="2"/>
        <v>0</v>
      </c>
      <c r="DO4" s="17">
        <f t="shared" si="2"/>
        <v>0</v>
      </c>
      <c r="DP4" s="17">
        <f t="shared" si="2"/>
        <v>0</v>
      </c>
      <c r="DQ4" s="17">
        <f t="shared" si="2"/>
        <v>0</v>
      </c>
      <c r="DR4" s="17">
        <f t="shared" si="2"/>
        <v>0</v>
      </c>
      <c r="DS4" s="16">
        <f t="shared" si="2"/>
        <v>40392.720000000008</v>
      </c>
      <c r="DT4" s="16">
        <f t="shared" si="2"/>
        <v>15056.999999999998</v>
      </c>
      <c r="DU4" s="16">
        <f t="shared" si="2"/>
        <v>0</v>
      </c>
      <c r="DV4" s="16">
        <f t="shared" si="2"/>
        <v>561.01</v>
      </c>
      <c r="DW4" s="16">
        <f t="shared" si="2"/>
        <v>2609.8799999999992</v>
      </c>
      <c r="DX4" s="16">
        <f t="shared" si="2"/>
        <v>3262.349999999999</v>
      </c>
      <c r="DY4" s="16">
        <f t="shared" si="2"/>
        <v>3604.2317999999996</v>
      </c>
      <c r="DZ4" s="16">
        <f t="shared" si="2"/>
        <v>978.7049999999997</v>
      </c>
      <c r="EA4" s="16">
        <f t="shared" si="2"/>
        <v>3696.6479999999979</v>
      </c>
      <c r="EB4" s="16">
        <f t="shared" ref="EB4:EM4" si="3">SUBTOTAL(9,EB5:EB22)</f>
        <v>7701.3499999999995</v>
      </c>
      <c r="EC4" s="16">
        <f t="shared" si="3"/>
        <v>5528.337083999998</v>
      </c>
      <c r="ED4" s="16">
        <f t="shared" si="3"/>
        <v>0</v>
      </c>
      <c r="EE4" s="16">
        <f t="shared" si="3"/>
        <v>2772.4859999999999</v>
      </c>
      <c r="EF4" s="16">
        <f t="shared" si="3"/>
        <v>2772.4859999999999</v>
      </c>
      <c r="EG4" s="16">
        <f t="shared" si="3"/>
        <v>0</v>
      </c>
      <c r="EH4" s="16">
        <f t="shared" si="3"/>
        <v>2869.5230099999999</v>
      </c>
      <c r="EI4" s="16">
        <f t="shared" si="3"/>
        <v>91819</v>
      </c>
      <c r="EJ4" s="16">
        <f t="shared" si="3"/>
        <v>1711</v>
      </c>
      <c r="EK4" s="16">
        <f t="shared" si="3"/>
        <v>3122</v>
      </c>
      <c r="EL4" s="16">
        <f t="shared" si="3"/>
        <v>4066403.2631333335</v>
      </c>
      <c r="EM4" s="16">
        <f t="shared" si="3"/>
        <v>4377864.1751333345</v>
      </c>
      <c r="EN4" s="18"/>
      <c r="EO4" s="16">
        <f>SUBTOTAL(9,EO5:EO22)</f>
        <v>4066410</v>
      </c>
      <c r="EP4" s="16">
        <f>SUBTOTAL(9,EP5:EP22)</f>
        <v>138732</v>
      </c>
      <c r="EQ4" s="16">
        <f>SUBTOTAL(9,EQ5:EQ22)</f>
        <v>1980</v>
      </c>
      <c r="ER4" s="16">
        <f>SUBTOTAL(9,ER5:ER22)</f>
        <v>78949</v>
      </c>
      <c r="ES4" s="19"/>
      <c r="ET4" s="16">
        <f t="shared" ref="ET4:EY4" si="4">SUM(ET5:ET22)</f>
        <v>154027</v>
      </c>
      <c r="EU4" s="20">
        <f t="shared" si="4"/>
        <v>215296</v>
      </c>
      <c r="EV4" s="16">
        <f t="shared" si="4"/>
        <v>215296</v>
      </c>
      <c r="EW4" s="16">
        <f t="shared" si="4"/>
        <v>154027</v>
      </c>
      <c r="EX4" s="16">
        <f t="shared" si="4"/>
        <v>1873995.1666666672</v>
      </c>
      <c r="EY4" s="16">
        <f t="shared" si="4"/>
        <v>3468001.1333333319</v>
      </c>
      <c r="FB4" s="22">
        <f t="shared" ref="FB4:GJ4" si="5">SUM(FB5:FB22)</f>
        <v>1346424</v>
      </c>
      <c r="FC4" s="22">
        <f t="shared" si="5"/>
        <v>18700.333333333328</v>
      </c>
      <c r="FD4" s="22">
        <f t="shared" si="5"/>
        <v>501900</v>
      </c>
      <c r="FE4" s="22">
        <f t="shared" si="5"/>
        <v>6970.8333333333321</v>
      </c>
      <c r="FF4" s="22">
        <f t="shared" si="5"/>
        <v>0</v>
      </c>
      <c r="FG4" s="22">
        <f t="shared" si="5"/>
        <v>0</v>
      </c>
      <c r="FH4" s="22">
        <f t="shared" si="5"/>
        <v>0</v>
      </c>
      <c r="FI4" s="22">
        <f t="shared" si="5"/>
        <v>0</v>
      </c>
      <c r="FJ4" s="22">
        <f t="shared" si="5"/>
        <v>0</v>
      </c>
      <c r="FK4" s="22">
        <f t="shared" si="5"/>
        <v>0</v>
      </c>
      <c r="FL4" s="22">
        <f t="shared" si="5"/>
        <v>358826.66666666669</v>
      </c>
      <c r="FM4" s="22">
        <f t="shared" si="5"/>
        <v>172236.79999999999</v>
      </c>
      <c r="FN4" s="22">
        <f t="shared" si="5"/>
        <v>0</v>
      </c>
      <c r="FO4" s="22">
        <f t="shared" si="5"/>
        <v>39050</v>
      </c>
      <c r="FP4" s="22">
        <f t="shared" si="5"/>
        <v>34600</v>
      </c>
      <c r="FQ4" s="22">
        <f t="shared" si="5"/>
        <v>0</v>
      </c>
      <c r="FR4" s="22">
        <f t="shared" si="5"/>
        <v>0</v>
      </c>
      <c r="FS4" s="22">
        <f t="shared" si="5"/>
        <v>0</v>
      </c>
      <c r="FT4" s="22">
        <f t="shared" si="5"/>
        <v>0</v>
      </c>
      <c r="FU4" s="22">
        <f t="shared" si="5"/>
        <v>0</v>
      </c>
      <c r="FV4" s="22">
        <f t="shared" si="5"/>
        <v>0</v>
      </c>
      <c r="FW4" s="22">
        <f t="shared" si="5"/>
        <v>184277.90279999998</v>
      </c>
      <c r="FX4" s="22">
        <f t="shared" si="5"/>
        <v>0</v>
      </c>
      <c r="FY4" s="22">
        <f t="shared" si="5"/>
        <v>0</v>
      </c>
      <c r="FZ4" s="22">
        <f t="shared" si="5"/>
        <v>92416.2</v>
      </c>
      <c r="GA4" s="22">
        <f t="shared" si="5"/>
        <v>0</v>
      </c>
      <c r="GB4" s="22">
        <f t="shared" si="5"/>
        <v>95650.766999999978</v>
      </c>
      <c r="GC4" s="22">
        <f t="shared" si="5"/>
        <v>120141.05999999997</v>
      </c>
      <c r="GD4" s="22">
        <f t="shared" si="5"/>
        <v>0</v>
      </c>
      <c r="GE4" s="22">
        <f t="shared" si="5"/>
        <v>0</v>
      </c>
      <c r="GF4" s="22">
        <f t="shared" si="5"/>
        <v>0</v>
      </c>
      <c r="GG4" s="22">
        <f t="shared" si="5"/>
        <v>92416.2</v>
      </c>
      <c r="GH4" s="22">
        <f t="shared" si="5"/>
        <v>0</v>
      </c>
      <c r="GI4" s="22">
        <f t="shared" si="5"/>
        <v>174960</v>
      </c>
      <c r="GJ4" s="22">
        <f t="shared" si="5"/>
        <v>323568</v>
      </c>
      <c r="GK4" s="22">
        <f t="shared" ref="GK4:HH4" si="6">SUM(GK5:GK22)</f>
        <v>68700</v>
      </c>
      <c r="GL4" s="22">
        <f t="shared" si="6"/>
        <v>0</v>
      </c>
      <c r="GM4" s="22">
        <f t="shared" si="6"/>
        <v>0</v>
      </c>
      <c r="GN4" s="22">
        <f t="shared" si="6"/>
        <v>9000</v>
      </c>
      <c r="GO4" s="22">
        <f t="shared" si="6"/>
        <v>0</v>
      </c>
      <c r="GP4" s="22">
        <f t="shared" si="6"/>
        <v>0</v>
      </c>
      <c r="GQ4" s="22">
        <f t="shared" si="6"/>
        <v>0</v>
      </c>
      <c r="GR4" s="22">
        <f t="shared" si="6"/>
        <v>0</v>
      </c>
      <c r="GS4" s="22">
        <f t="shared" si="6"/>
        <v>16700</v>
      </c>
      <c r="GT4" s="22">
        <f t="shared" si="6"/>
        <v>0</v>
      </c>
      <c r="GU4" s="22">
        <f t="shared" si="6"/>
        <v>168000</v>
      </c>
      <c r="GV4" s="22">
        <f t="shared" si="6"/>
        <v>0</v>
      </c>
      <c r="GW4" s="22">
        <f t="shared" si="6"/>
        <v>0</v>
      </c>
      <c r="GX4" s="22">
        <f t="shared" si="6"/>
        <v>32623.5</v>
      </c>
      <c r="GY4" s="22">
        <f t="shared" si="6"/>
        <v>13500</v>
      </c>
      <c r="GZ4" s="22">
        <f t="shared" si="6"/>
        <v>0</v>
      </c>
      <c r="HA4" s="22">
        <f t="shared" si="6"/>
        <v>91819</v>
      </c>
      <c r="HB4" s="22">
        <f t="shared" si="6"/>
        <v>108745</v>
      </c>
      <c r="HC4" s="22">
        <f t="shared" si="6"/>
        <v>86996</v>
      </c>
      <c r="HD4" s="22">
        <f t="shared" si="6"/>
        <v>4066403.2631333335</v>
      </c>
      <c r="HE4" s="22">
        <f t="shared" si="6"/>
        <v>138720.04533333337</v>
      </c>
      <c r="HF4" s="22">
        <f t="shared" si="6"/>
        <v>1980</v>
      </c>
      <c r="HG4" s="22">
        <f t="shared" si="6"/>
        <v>78941.866666666669</v>
      </c>
      <c r="HH4" s="22">
        <f t="shared" si="6"/>
        <v>219641.91200000004</v>
      </c>
      <c r="HI4" s="19"/>
      <c r="HJ4" s="22">
        <f t="shared" ref="HJ4:IR4" si="7">SUM(HJ5:HJ22)</f>
        <v>1346424</v>
      </c>
      <c r="HK4" s="22">
        <f t="shared" si="7"/>
        <v>18709</v>
      </c>
      <c r="HL4" s="22">
        <f t="shared" si="7"/>
        <v>501900</v>
      </c>
      <c r="HM4" s="22">
        <f t="shared" si="7"/>
        <v>6975</v>
      </c>
      <c r="HN4" s="22">
        <f t="shared" si="7"/>
        <v>0</v>
      </c>
      <c r="HO4" s="22">
        <f t="shared" si="7"/>
        <v>0</v>
      </c>
      <c r="HP4" s="22">
        <f t="shared" si="7"/>
        <v>0</v>
      </c>
      <c r="HQ4" s="22">
        <f t="shared" si="7"/>
        <v>0</v>
      </c>
      <c r="HR4" s="22">
        <f t="shared" si="7"/>
        <v>0</v>
      </c>
      <c r="HS4" s="22">
        <f t="shared" si="7"/>
        <v>0</v>
      </c>
      <c r="HT4" s="22">
        <f t="shared" si="7"/>
        <v>358830</v>
      </c>
      <c r="HU4" s="22">
        <f t="shared" si="7"/>
        <v>172238</v>
      </c>
      <c r="HV4" s="22">
        <f t="shared" si="7"/>
        <v>0</v>
      </c>
      <c r="HW4" s="22">
        <f t="shared" si="7"/>
        <v>39050</v>
      </c>
      <c r="HX4" s="22">
        <f t="shared" si="7"/>
        <v>34600</v>
      </c>
      <c r="HY4" s="22">
        <f t="shared" si="7"/>
        <v>0</v>
      </c>
      <c r="HZ4" s="22">
        <f t="shared" si="7"/>
        <v>0</v>
      </c>
      <c r="IA4" s="22">
        <f t="shared" si="7"/>
        <v>0</v>
      </c>
      <c r="IB4" s="22">
        <f t="shared" si="7"/>
        <v>0</v>
      </c>
      <c r="IC4" s="22">
        <f t="shared" si="7"/>
        <v>0</v>
      </c>
      <c r="ID4" s="22">
        <f t="shared" si="7"/>
        <v>0</v>
      </c>
      <c r="IE4" s="22">
        <f t="shared" si="7"/>
        <v>184280</v>
      </c>
      <c r="IF4" s="22">
        <f t="shared" si="7"/>
        <v>0</v>
      </c>
      <c r="IG4" s="22">
        <f t="shared" si="7"/>
        <v>0</v>
      </c>
      <c r="IH4" s="22">
        <f t="shared" si="7"/>
        <v>92417</v>
      </c>
      <c r="II4" s="22">
        <f t="shared" si="7"/>
        <v>0</v>
      </c>
      <c r="IJ4" s="22">
        <f t="shared" si="7"/>
        <v>95657</v>
      </c>
      <c r="IK4" s="22">
        <f t="shared" si="7"/>
        <v>120147</v>
      </c>
      <c r="IL4" s="22">
        <f t="shared" si="7"/>
        <v>0</v>
      </c>
      <c r="IM4" s="22">
        <f t="shared" si="7"/>
        <v>0</v>
      </c>
      <c r="IN4" s="22">
        <f t="shared" si="7"/>
        <v>0</v>
      </c>
      <c r="IO4" s="22">
        <f t="shared" si="7"/>
        <v>92417</v>
      </c>
      <c r="IP4" s="22">
        <f t="shared" si="7"/>
        <v>0</v>
      </c>
      <c r="IQ4" s="22">
        <f t="shared" si="7"/>
        <v>174960</v>
      </c>
      <c r="IR4" s="22">
        <f t="shared" si="7"/>
        <v>323568</v>
      </c>
      <c r="IS4" s="22">
        <f t="shared" ref="IS4:JO4" si="8">SUM(IS5:IS22)</f>
        <v>68700</v>
      </c>
      <c r="IT4" s="22">
        <f t="shared" si="8"/>
        <v>0</v>
      </c>
      <c r="IU4" s="22">
        <f t="shared" si="8"/>
        <v>0</v>
      </c>
      <c r="IV4" s="22">
        <f t="shared" si="8"/>
        <v>9000</v>
      </c>
      <c r="IW4" s="22">
        <f t="shared" si="8"/>
        <v>0</v>
      </c>
      <c r="IX4" s="22">
        <f t="shared" si="8"/>
        <v>0</v>
      </c>
      <c r="IY4" s="22">
        <f t="shared" si="8"/>
        <v>0</v>
      </c>
      <c r="IZ4" s="22">
        <f t="shared" si="8"/>
        <v>0</v>
      </c>
      <c r="JA4" s="22">
        <f t="shared" si="8"/>
        <v>16700</v>
      </c>
      <c r="JB4" s="22">
        <f t="shared" si="8"/>
        <v>0</v>
      </c>
      <c r="JC4" s="22">
        <f t="shared" si="8"/>
        <v>168000</v>
      </c>
      <c r="JD4" s="22">
        <f t="shared" si="8"/>
        <v>0</v>
      </c>
      <c r="JE4" s="22">
        <f t="shared" si="8"/>
        <v>0</v>
      </c>
      <c r="JF4" s="22">
        <f t="shared" si="8"/>
        <v>32630</v>
      </c>
      <c r="JG4" s="22">
        <f t="shared" si="8"/>
        <v>13500</v>
      </c>
      <c r="JH4" s="22">
        <f t="shared" si="8"/>
        <v>0</v>
      </c>
      <c r="JI4" s="22">
        <f t="shared" si="8"/>
        <v>91819</v>
      </c>
      <c r="JJ4" s="22">
        <f t="shared" si="8"/>
        <v>108745</v>
      </c>
      <c r="JK4" s="22">
        <f t="shared" si="8"/>
        <v>86996</v>
      </c>
      <c r="JL4" s="22">
        <f t="shared" si="8"/>
        <v>4066410</v>
      </c>
      <c r="JM4" s="22">
        <f t="shared" si="8"/>
        <v>138732</v>
      </c>
      <c r="JN4" s="22">
        <f t="shared" si="8"/>
        <v>1980</v>
      </c>
      <c r="JO4" s="22">
        <f t="shared" si="8"/>
        <v>78949</v>
      </c>
      <c r="JP4" s="22">
        <f t="shared" ref="JP4" si="9">SUM(JP5:JP22)</f>
        <v>219661</v>
      </c>
      <c r="JQ4" s="19"/>
      <c r="JT4" s="23"/>
      <c r="JU4" s="24"/>
      <c r="JV4" s="24"/>
      <c r="JW4" s="21"/>
    </row>
    <row r="5" spans="1:283" s="66" customFormat="1" ht="15" customHeight="1" x14ac:dyDescent="0.25">
      <c r="A5" s="63">
        <v>1</v>
      </c>
      <c r="B5" s="63" t="s">
        <v>327</v>
      </c>
      <c r="C5" s="122" t="s">
        <v>341</v>
      </c>
      <c r="D5" s="63">
        <v>1403</v>
      </c>
      <c r="E5" s="64" t="s">
        <v>342</v>
      </c>
      <c r="F5" s="63" t="s">
        <v>330</v>
      </c>
      <c r="G5" s="65" t="s">
        <v>331</v>
      </c>
      <c r="I5" s="63" t="str">
        <f t="shared" ref="I5:I22" si="10">CONCATENATE(B5,".",D5,".",F5,".",G5)</f>
        <v>21123.18.3.18.1403.E020C0100000.04-001</v>
      </c>
      <c r="J5" s="63"/>
      <c r="K5" s="64"/>
      <c r="L5" s="63">
        <v>1</v>
      </c>
      <c r="M5" s="63"/>
      <c r="N5" s="67" t="s">
        <v>332</v>
      </c>
      <c r="O5" s="66" t="s">
        <v>333</v>
      </c>
      <c r="P5" s="66" t="s">
        <v>334</v>
      </c>
      <c r="Q5" s="68" t="str">
        <f>CONCATENATE(N5," ",O5," ",P5)</f>
        <v>XXXX FFFF HHH</v>
      </c>
      <c r="R5" s="63"/>
      <c r="S5" s="63"/>
      <c r="T5" s="124" t="s">
        <v>209</v>
      </c>
      <c r="U5" s="69">
        <v>1</v>
      </c>
      <c r="V5" s="125">
        <v>12</v>
      </c>
      <c r="W5" s="66" t="s">
        <v>335</v>
      </c>
      <c r="X5" s="66" t="s">
        <v>335</v>
      </c>
      <c r="Y5" s="70"/>
      <c r="Z5" s="70"/>
      <c r="AA5" s="63"/>
      <c r="AB5" s="72" t="str">
        <f>MID(R5,7,2)</f>
        <v/>
      </c>
      <c r="AC5" s="72" t="str">
        <f>MID(S5,11,1)</f>
        <v/>
      </c>
      <c r="AD5" s="69" t="s">
        <v>370</v>
      </c>
      <c r="AE5" s="69" t="s">
        <v>371</v>
      </c>
      <c r="AF5" s="69" t="s">
        <v>210</v>
      </c>
      <c r="AG5" s="69">
        <v>1</v>
      </c>
      <c r="AH5" s="124">
        <v>12</v>
      </c>
      <c r="AI5" s="73">
        <f>IF(T5="CO",VLOOKUP(V5,TABULADOR!$A$4:$B$21,2,FALSE),0)</f>
        <v>10000</v>
      </c>
      <c r="AJ5" s="73">
        <f>IF(T5="BA",VLOOKUP(V5,TABULADOR!$C$4:$D$21,2,FALSE),0)</f>
        <v>0</v>
      </c>
      <c r="AK5" s="73">
        <v>0</v>
      </c>
      <c r="AL5" s="73">
        <v>0</v>
      </c>
      <c r="AM5" s="73">
        <v>0</v>
      </c>
      <c r="AN5" s="73">
        <v>0</v>
      </c>
      <c r="AO5" s="73">
        <v>0</v>
      </c>
      <c r="AP5" s="73">
        <v>0</v>
      </c>
      <c r="AQ5" s="73">
        <v>0</v>
      </c>
      <c r="AR5" s="73">
        <v>0</v>
      </c>
      <c r="AS5" s="73">
        <v>0</v>
      </c>
      <c r="AT5" s="73">
        <v>0</v>
      </c>
      <c r="AU5" s="73">
        <f>VLOOKUP(V5,TABULADOR!$C$4:$E$21,3,FALSE)</f>
        <v>500</v>
      </c>
      <c r="AV5" s="73">
        <f>VLOOKUP(V5,TABULADOR!$C$4:$F$21,4,FALSE)</f>
        <v>310</v>
      </c>
      <c r="AW5" s="73">
        <f>VLOOKUP(V5,TABULADOR!$C$4:$G$21,5,FALSE)</f>
        <v>0</v>
      </c>
      <c r="AX5" s="73">
        <f>VLOOKUP(V5,TABULADOR!$C$4:$H$21,6,FALSE)</f>
        <v>3400</v>
      </c>
      <c r="AY5" s="73">
        <f>VLOOKUP(V5,TABULADOR!$C$4:$I$21,7,FALSE)</f>
        <v>14000</v>
      </c>
      <c r="AZ5" s="74">
        <f>SUM(AI5:AY5)</f>
        <v>28210</v>
      </c>
      <c r="BA5" s="75">
        <f>AI5*$AH$5</f>
        <v>120000</v>
      </c>
      <c r="BB5" s="75">
        <f t="shared" ref="BB5:BQ20" si="11">AJ5*$AH$5</f>
        <v>0</v>
      </c>
      <c r="BC5" s="75">
        <f t="shared" si="11"/>
        <v>0</v>
      </c>
      <c r="BD5" s="75">
        <f t="shared" si="11"/>
        <v>0</v>
      </c>
      <c r="BE5" s="75">
        <f t="shared" si="11"/>
        <v>0</v>
      </c>
      <c r="BF5" s="75">
        <f t="shared" si="11"/>
        <v>0</v>
      </c>
      <c r="BG5" s="75">
        <f t="shared" si="11"/>
        <v>0</v>
      </c>
      <c r="BH5" s="75">
        <f t="shared" si="11"/>
        <v>0</v>
      </c>
      <c r="BI5" s="75">
        <f t="shared" si="11"/>
        <v>0</v>
      </c>
      <c r="BJ5" s="75">
        <f t="shared" si="11"/>
        <v>0</v>
      </c>
      <c r="BK5" s="75">
        <f t="shared" si="11"/>
        <v>0</v>
      </c>
      <c r="BL5" s="75">
        <f t="shared" si="11"/>
        <v>0</v>
      </c>
      <c r="BM5" s="75">
        <f t="shared" si="11"/>
        <v>6000</v>
      </c>
      <c r="BN5" s="75">
        <f t="shared" si="11"/>
        <v>3720</v>
      </c>
      <c r="BO5" s="75">
        <f t="shared" si="11"/>
        <v>0</v>
      </c>
      <c r="BP5" s="75">
        <f t="shared" si="11"/>
        <v>40800</v>
      </c>
      <c r="BQ5" s="75">
        <f t="shared" si="11"/>
        <v>168000</v>
      </c>
      <c r="BR5" s="74">
        <f>SUM(BA5:BQ5)</f>
        <v>338520</v>
      </c>
      <c r="BS5" s="75">
        <f>IF(T5="CO",(AI5/30*5),IF(T5="BA",(AI5/30*5),IF(R5="EV",(AI5/30*5),0)))</f>
        <v>1666.6666666666665</v>
      </c>
      <c r="BT5" s="75">
        <f>IF(T5="CO",(AJ5/30*5),IF(T5="BA",(AJ5/30*5),IF(T5="EV",(AJ5/30*5),0)))</f>
        <v>0</v>
      </c>
      <c r="BU5" s="75">
        <f>IF(T5="CO",(EU5/30*24),IF(T5="BA",(EU5/30*24),IF(T5="EV",(EU5/30*24),0)))</f>
        <v>22568</v>
      </c>
      <c r="BV5" s="114">
        <v>0</v>
      </c>
      <c r="BW5" s="114">
        <v>0</v>
      </c>
      <c r="BX5" s="75">
        <f>IF(T5="CO",(EV5/30*50),IF(T5="BA",(EV5/30*50),IF(T5="EV",(EV5/30*50),0)))</f>
        <v>47016.666666666672</v>
      </c>
      <c r="BY5" s="114">
        <f>(AO5/30)*50</f>
        <v>0</v>
      </c>
      <c r="BZ5" s="114">
        <f>(AP5/30)*50</f>
        <v>0</v>
      </c>
      <c r="CA5" s="114">
        <f>(AQ5/30)*50</f>
        <v>0</v>
      </c>
      <c r="CB5" s="114">
        <f>(AR5/30)*50</f>
        <v>0</v>
      </c>
      <c r="CC5" s="76">
        <f>IF(T5="CO",1700,IF(T5="BA",2500,0))</f>
        <v>1700</v>
      </c>
      <c r="CD5" s="75">
        <f>IF(T5="CO",500,IF(T5="BA",500,0))</f>
        <v>500</v>
      </c>
      <c r="CE5" s="75">
        <f>IF(T5="CO",1600,IF(T5="BA",1850,0))</f>
        <v>1600</v>
      </c>
      <c r="CF5" s="121">
        <v>0</v>
      </c>
      <c r="CG5" s="121">
        <v>0</v>
      </c>
      <c r="CH5" s="75">
        <f>IF(T5="CO",500,IF(T5="BA",500,0))</f>
        <v>500</v>
      </c>
      <c r="CI5" s="76">
        <f>IF(CN5&gt;1,400,0)</f>
        <v>0</v>
      </c>
      <c r="CJ5" s="76">
        <v>0</v>
      </c>
      <c r="CK5" s="76">
        <v>0</v>
      </c>
      <c r="CL5" s="76">
        <v>0</v>
      </c>
      <c r="CM5" s="76">
        <f>IF(T5="CO",900,IF(T5="BA",1000,0))</f>
        <v>900</v>
      </c>
      <c r="CN5" s="76">
        <v>0</v>
      </c>
      <c r="CO5" s="76">
        <v>0</v>
      </c>
      <c r="CP5" s="76">
        <v>0</v>
      </c>
      <c r="CQ5" s="77">
        <f t="shared" ref="CQ5:CQ22" si="12">IF(($V5*1)&gt;500,((($AI5+AJ5)/30)*9),0)</f>
        <v>0</v>
      </c>
      <c r="CR5" s="121">
        <v>13500</v>
      </c>
      <c r="CS5" s="77">
        <f>IF(($V5*1)&gt;500,((($AI5+$AJ5)/30)*30),0)</f>
        <v>0</v>
      </c>
      <c r="CT5" s="77">
        <f>IF(($V5*1)&gt;500,((($AI5+AJ5)/30)*24),0)</f>
        <v>0</v>
      </c>
      <c r="CU5" s="77">
        <f t="shared" ref="CU5:CU22" si="13">SUM(BS5:CT5)</f>
        <v>89951.333333333343</v>
      </c>
      <c r="CV5" s="75">
        <f>IF(T5="CO",((EW5)*9.97%)*AH5,IF(T5="BA",((EW5)*9.97%)*AH5,IF(T5="EV",((EW5)*9.97%)*AH5,0)))</f>
        <v>11964.000000000002</v>
      </c>
      <c r="CW5" s="75">
        <v>0</v>
      </c>
      <c r="CX5" s="75">
        <f>IF(T5="CO",((EW5)*5%)*AH5,IF(T5="BA",((EW5)*5%)*AH5,IF(T5="EV",((EW5)*5%)*AH5,0)))</f>
        <v>6000</v>
      </c>
      <c r="CY5" s="75">
        <v>0</v>
      </c>
      <c r="CZ5" s="75">
        <f>IF(T5="CO",((EW5)*5.175%)*AH5,IF(T5="BA",((EW5)*5.175%)*AH5,IF(T5="EV",((EW5)*5.175%)*AH5,0)))</f>
        <v>6210</v>
      </c>
      <c r="DA5" s="75">
        <v>0</v>
      </c>
      <c r="DB5" s="75">
        <f t="shared" ref="DB5:DB21" si="14">IF(T5="CO",((EW5*0.02)*3.25)*AH5,IF(T5="BA",((EW5*0.02)*3.25)*AH5,IF(T5="EV",((EW5*0.02)*3.25)*AH5,0)))</f>
        <v>7800</v>
      </c>
      <c r="DC5" s="76">
        <v>0</v>
      </c>
      <c r="DD5" s="75">
        <v>0</v>
      </c>
      <c r="DE5" s="75">
        <f>IF(T5="CO",(ET5*5%)*AH5,IF(T5="BA",(ET5*5%)*AH5,0))</f>
        <v>6000</v>
      </c>
      <c r="DF5" s="77">
        <f>SUM(CV5:DE5)</f>
        <v>37974</v>
      </c>
      <c r="DG5" s="75">
        <f>(EY5*4%)</f>
        <v>16598.853333333336</v>
      </c>
      <c r="DH5" s="75">
        <f>BX5*22%</f>
        <v>10343.666666666668</v>
      </c>
      <c r="DI5" s="75">
        <f>(BW5+CF5+CG5+CH5)*22%</f>
        <v>110</v>
      </c>
      <c r="DJ5" s="77">
        <f t="shared" ref="DJ5:DJ22" si="15">SUM(DG5:DI5)</f>
        <v>27052.520000000004</v>
      </c>
      <c r="DK5" s="78">
        <f>ROUNDUP(IF(AK5&gt;0,0,IF(SUM(AI5,AJ5,AL5)&gt;$DK$3,0,($DK$3-SUM(AI5,AJ5,AL5))*12)),0)</f>
        <v>0</v>
      </c>
      <c r="DL5" s="78">
        <f>ROUNDUP(IF(AP5=0,0,DK5*0.2),0)</f>
        <v>0</v>
      </c>
      <c r="DM5" s="78">
        <f>ROUNDUP((DK5/12/30)*138,0)</f>
        <v>0</v>
      </c>
      <c r="DN5" s="78">
        <f>ROUNDUP(((DK5+DL5)*0.25145)+(3.25*0.02*DK5),0)</f>
        <v>0</v>
      </c>
      <c r="DO5" s="78">
        <f>SUM(DK5:DN5)</f>
        <v>0</v>
      </c>
      <c r="DP5" s="78">
        <f>ROUNDUP((((DK5+DL5)/12/30)*50)*0.22,0)</f>
        <v>0</v>
      </c>
      <c r="DQ5" s="78">
        <f>ROUNDUP((DK5+DL5+DM5)*0.04,0)</f>
        <v>0</v>
      </c>
      <c r="DR5" s="78">
        <f>+DP5+DQ5</f>
        <v>0</v>
      </c>
      <c r="DS5" s="75">
        <f>((AI5)*0.03)*AH5</f>
        <v>3600</v>
      </c>
      <c r="DT5" s="75">
        <f t="shared" ref="DT5:DT22" si="16">((AJ5)*0.03)*AH5</f>
        <v>0</v>
      </c>
      <c r="DU5" s="75">
        <f t="shared" ref="DU5:DU7" si="17">IF(AM5&gt;1,DS5+DT5)*20%</f>
        <v>0</v>
      </c>
      <c r="DV5" s="75">
        <f t="shared" ref="DV5:DV7" si="18">(DS5/12)/30*5</f>
        <v>50</v>
      </c>
      <c r="DW5" s="75">
        <f>IF(($V5*1)&gt;500,(((DS5+DT5)/30)*24)/12,0)</f>
        <v>0</v>
      </c>
      <c r="DX5" s="75">
        <f t="shared" ref="DX5:DX9" si="19">IF(($V5*1)&gt;500,(((DS5+DT5)/30)*30)/12,0)</f>
        <v>0</v>
      </c>
      <c r="DY5" s="75">
        <f>((DS5+DT5)*0.02)*3.25</f>
        <v>234</v>
      </c>
      <c r="DZ5" s="75">
        <f>IF(($V5*1)&gt;500,(((DS5+DT5)/30)*9)/12,0)</f>
        <v>0</v>
      </c>
      <c r="EA5" s="75">
        <f>((DS5+DT5+DU5)/12)/30*24</f>
        <v>240</v>
      </c>
      <c r="EB5" s="75">
        <f>((DS5+DT5+DU5)/12)/30*50</f>
        <v>500</v>
      </c>
      <c r="EC5" s="75">
        <f>((DS5+DT5+DU5))*9.97%</f>
        <v>358.92</v>
      </c>
      <c r="ED5" s="75">
        <v>0</v>
      </c>
      <c r="EE5" s="75">
        <f>(DS5+DT5)*5%</f>
        <v>180</v>
      </c>
      <c r="EF5" s="75">
        <f>(DS5+DT5+DU5)*5%</f>
        <v>180</v>
      </c>
      <c r="EG5" s="75">
        <v>0</v>
      </c>
      <c r="EH5" s="75">
        <f>(DS5+DT5+DU5)*5.175%</f>
        <v>186.29999999999998</v>
      </c>
      <c r="EI5" s="78">
        <f>ROUNDUP(SUM(DS5:EH5),0)</f>
        <v>5530</v>
      </c>
      <c r="EJ5" s="78">
        <f>ROUNDUP(EB5*22%,0)</f>
        <v>110</v>
      </c>
      <c r="EK5" s="78">
        <f>ROUNDUP(+(SUM(DS5:EB5))*0.04,0)</f>
        <v>185</v>
      </c>
      <c r="EL5" s="77">
        <f>SUM(BR5,CU5,DF5)</f>
        <v>466445.33333333337</v>
      </c>
      <c r="EM5" s="77">
        <f t="shared" ref="EM5:EM11" si="20">SUM(BR5,CU5,DF5,EI5+DJ5)</f>
        <v>499027.85333333339</v>
      </c>
      <c r="EN5" s="77"/>
      <c r="EO5" s="77">
        <f>+JL5</f>
        <v>466446</v>
      </c>
      <c r="EP5" s="77">
        <f>+JM5</f>
        <v>16599</v>
      </c>
      <c r="EQ5" s="77">
        <f>+JN5</f>
        <v>110</v>
      </c>
      <c r="ER5" s="77">
        <f>+JO5</f>
        <v>10344</v>
      </c>
      <c r="ES5" s="76"/>
      <c r="ET5" s="75">
        <f>ROUNDUP((AI5+AJ5),2)</f>
        <v>10000</v>
      </c>
      <c r="EU5" s="75">
        <f>SUM(AI5:AY5)-AK5-AQ5-AR5</f>
        <v>28210</v>
      </c>
      <c r="EV5" s="75">
        <f>SUM(AI5:AY5)-AK5-AO5-AP5-AQ5-AR5</f>
        <v>28210</v>
      </c>
      <c r="EW5" s="75">
        <f t="shared" ref="EW5:EW22" si="21">((AI5+AM5+AN5+AS5+AJ5+AT5+AL5))</f>
        <v>10000</v>
      </c>
      <c r="EX5" s="75">
        <f t="shared" ref="EX5:EX22" si="22">((AI5+AJ5+AL5)*12)+BS5+BT5</f>
        <v>121666.66666666667</v>
      </c>
      <c r="EY5" s="75">
        <f>EL5-DF5-CR5</f>
        <v>414971.33333333337</v>
      </c>
      <c r="EZ5" s="79"/>
      <c r="FA5" s="76"/>
      <c r="FB5" s="80">
        <f t="shared" ref="FB5:FB11" si="23">BA5</f>
        <v>120000</v>
      </c>
      <c r="FC5" s="80">
        <f t="shared" ref="FC5:FC11" si="24">BS5</f>
        <v>1666.6666666666665</v>
      </c>
      <c r="FD5" s="80">
        <f t="shared" ref="FD5:FD11" si="25">BB5</f>
        <v>0</v>
      </c>
      <c r="FE5" s="80">
        <f t="shared" ref="FE5:FE11" si="26">BT5</f>
        <v>0</v>
      </c>
      <c r="FF5" s="80">
        <f t="shared" ref="FF5:FF11" si="27">BE5</f>
        <v>0</v>
      </c>
      <c r="FG5" s="80">
        <f t="shared" ref="FG5:FH11" si="28">BC5</f>
        <v>0</v>
      </c>
      <c r="FH5" s="80">
        <f t="shared" si="28"/>
        <v>0</v>
      </c>
      <c r="FI5" s="80">
        <f t="shared" ref="FI5:FI11" si="29">BF5</f>
        <v>0</v>
      </c>
      <c r="FJ5" s="80">
        <f>BV5</f>
        <v>0</v>
      </c>
      <c r="FK5" s="80">
        <f>BW5</f>
        <v>0</v>
      </c>
      <c r="FL5" s="80">
        <f>BX5</f>
        <v>47016.666666666672</v>
      </c>
      <c r="FM5" s="80">
        <f t="shared" ref="FM5:FM11" si="30">BU5</f>
        <v>22568</v>
      </c>
      <c r="FN5" s="80">
        <v>0</v>
      </c>
      <c r="FO5" s="80">
        <f t="shared" ref="FO5:FO11" si="31">CE5+CD5</f>
        <v>2100</v>
      </c>
      <c r="FP5" s="80">
        <f t="shared" ref="FP5:FP11" si="32">CC5</f>
        <v>1700</v>
      </c>
      <c r="FQ5" s="80">
        <f t="shared" ref="FQ5:FQ11" si="33">BH5+BZ5</f>
        <v>0</v>
      </c>
      <c r="FR5" s="80">
        <f t="shared" ref="FR5:FR11" si="34">BG5</f>
        <v>0</v>
      </c>
      <c r="FS5" s="80">
        <f t="shared" ref="FS5:FT11" si="35">BI5+CA5</f>
        <v>0</v>
      </c>
      <c r="FT5" s="80">
        <f t="shared" si="35"/>
        <v>0</v>
      </c>
      <c r="FU5" s="80">
        <f t="shared" ref="FU5:FV11" si="36">+BK5</f>
        <v>0</v>
      </c>
      <c r="FV5" s="80">
        <f t="shared" si="36"/>
        <v>0</v>
      </c>
      <c r="FW5" s="80">
        <f t="shared" ref="FW5:FX11" si="37">CV5</f>
        <v>11964.000000000002</v>
      </c>
      <c r="FX5" s="80">
        <f t="shared" si="37"/>
        <v>0</v>
      </c>
      <c r="FY5" s="80">
        <f t="shared" ref="FY5:FY11" si="38">DD5</f>
        <v>0</v>
      </c>
      <c r="FZ5" s="80">
        <f t="shared" ref="FZ5:GB11" si="39">CX5</f>
        <v>6000</v>
      </c>
      <c r="GA5" s="80">
        <f t="shared" si="39"/>
        <v>0</v>
      </c>
      <c r="GB5" s="80">
        <f>CZ5</f>
        <v>6210</v>
      </c>
      <c r="GC5" s="80">
        <f t="shared" ref="GC5:GC22" si="40">DB5</f>
        <v>7800</v>
      </c>
      <c r="GD5" s="80">
        <f t="shared" ref="GD5:GD22" si="41">+DA5</f>
        <v>0</v>
      </c>
      <c r="GE5" s="80">
        <f t="shared" ref="GE5:GE22" si="42">DC5</f>
        <v>0</v>
      </c>
      <c r="GF5" s="80">
        <v>0</v>
      </c>
      <c r="GG5" s="80">
        <f t="shared" ref="GG5:GG22" si="43">DE5</f>
        <v>6000</v>
      </c>
      <c r="GH5" s="80">
        <v>0</v>
      </c>
      <c r="GI5" s="80">
        <f t="shared" ref="GI5:GI22" si="44">BM5+BN5</f>
        <v>9720</v>
      </c>
      <c r="GJ5" s="80">
        <f t="shared" ref="GJ5:GJ22" si="45">BP5</f>
        <v>40800</v>
      </c>
      <c r="GK5" s="80">
        <f t="shared" ref="GK5:GK22" si="46">BO5</f>
        <v>0</v>
      </c>
      <c r="GL5" s="80">
        <f t="shared" ref="GL5:GL22" si="47">CF5</f>
        <v>0</v>
      </c>
      <c r="GM5" s="80">
        <f t="shared" ref="GM5:GM22" si="48">CG5</f>
        <v>0</v>
      </c>
      <c r="GN5" s="80">
        <f t="shared" ref="GN5:GN22" si="49">CH5</f>
        <v>500</v>
      </c>
      <c r="GO5" s="80">
        <f t="shared" ref="GO5:GO22" si="50">CJ5</f>
        <v>0</v>
      </c>
      <c r="GP5" s="80">
        <f t="shared" ref="GP5:GP22" si="51">+CK5</f>
        <v>0</v>
      </c>
      <c r="GQ5" s="80">
        <f t="shared" ref="GQ5:GQ22" si="52">CI5</f>
        <v>0</v>
      </c>
      <c r="GR5" s="80">
        <f t="shared" ref="GR5:GR22" si="53">CL5</f>
        <v>0</v>
      </c>
      <c r="GS5" s="80">
        <f t="shared" ref="GS5:GS22" si="54">CM5</f>
        <v>900</v>
      </c>
      <c r="GT5" s="80">
        <f t="shared" ref="GT5:GT22" si="55">CN5</f>
        <v>0</v>
      </c>
      <c r="GU5" s="80">
        <f t="shared" ref="GU5:GU22" si="56">BQ5</f>
        <v>168000</v>
      </c>
      <c r="GV5" s="80">
        <f t="shared" ref="GV5:GV22" si="57">CO5</f>
        <v>0</v>
      </c>
      <c r="GW5" s="80">
        <f t="shared" ref="GW5:GW22" si="58">CP5</f>
        <v>0</v>
      </c>
      <c r="GX5" s="80">
        <f t="shared" ref="GX5:GX22" si="59">CQ5</f>
        <v>0</v>
      </c>
      <c r="GY5" s="80">
        <f t="shared" ref="GY5:GY22" si="60">CR5</f>
        <v>13500</v>
      </c>
      <c r="GZ5" s="80">
        <v>0</v>
      </c>
      <c r="HA5" s="80">
        <f t="shared" ref="HA5:HA22" si="61">EI5</f>
        <v>5530</v>
      </c>
      <c r="HB5" s="80">
        <f t="shared" ref="HB5:HB22" si="62">CS5</f>
        <v>0</v>
      </c>
      <c r="HC5" s="80">
        <f t="shared" ref="HC5:HC22" si="63">CT5</f>
        <v>0</v>
      </c>
      <c r="HD5" s="80">
        <f t="shared" ref="HD5:HD22" si="64">SUM(FB5:HC5)-GZ5-HA5</f>
        <v>466445.33333333337</v>
      </c>
      <c r="HE5" s="80">
        <f t="shared" ref="HE5:HE22" si="65">(HD5-SUM(FW5:GG5)-GY5)*0.04</f>
        <v>16598.853333333336</v>
      </c>
      <c r="HF5" s="80">
        <f t="shared" ref="HF5:HF22" si="66">DI5</f>
        <v>110</v>
      </c>
      <c r="HG5" s="80">
        <f t="shared" ref="HG5:HG22" si="67">DH5</f>
        <v>10343.666666666668</v>
      </c>
      <c r="HH5" s="80">
        <f>SUM(HE5:HG5)</f>
        <v>27052.520000000004</v>
      </c>
      <c r="HI5" s="76"/>
      <c r="HJ5" s="76">
        <f t="shared" ref="HJ5:IO5" si="68">ROUNDUP(FB5,0)</f>
        <v>120000</v>
      </c>
      <c r="HK5" s="76">
        <f t="shared" si="68"/>
        <v>1667</v>
      </c>
      <c r="HL5" s="76">
        <f t="shared" si="68"/>
        <v>0</v>
      </c>
      <c r="HM5" s="76">
        <f t="shared" si="68"/>
        <v>0</v>
      </c>
      <c r="HN5" s="76">
        <f t="shared" si="68"/>
        <v>0</v>
      </c>
      <c r="HO5" s="76">
        <f t="shared" si="68"/>
        <v>0</v>
      </c>
      <c r="HP5" s="76">
        <f t="shared" si="68"/>
        <v>0</v>
      </c>
      <c r="HQ5" s="76">
        <f t="shared" si="68"/>
        <v>0</v>
      </c>
      <c r="HR5" s="76">
        <f t="shared" si="68"/>
        <v>0</v>
      </c>
      <c r="HS5" s="76">
        <f t="shared" si="68"/>
        <v>0</v>
      </c>
      <c r="HT5" s="76">
        <f t="shared" si="68"/>
        <v>47017</v>
      </c>
      <c r="HU5" s="76">
        <f t="shared" si="68"/>
        <v>22568</v>
      </c>
      <c r="HV5" s="76">
        <f t="shared" si="68"/>
        <v>0</v>
      </c>
      <c r="HW5" s="76">
        <f t="shared" si="68"/>
        <v>2100</v>
      </c>
      <c r="HX5" s="76">
        <f t="shared" si="68"/>
        <v>1700</v>
      </c>
      <c r="HY5" s="76">
        <f t="shared" si="68"/>
        <v>0</v>
      </c>
      <c r="HZ5" s="76">
        <f t="shared" si="68"/>
        <v>0</v>
      </c>
      <c r="IA5" s="76">
        <f t="shared" si="68"/>
        <v>0</v>
      </c>
      <c r="IB5" s="76">
        <f t="shared" si="68"/>
        <v>0</v>
      </c>
      <c r="IC5" s="76">
        <f t="shared" si="68"/>
        <v>0</v>
      </c>
      <c r="ID5" s="76">
        <f t="shared" si="68"/>
        <v>0</v>
      </c>
      <c r="IE5" s="76">
        <f t="shared" si="68"/>
        <v>11964</v>
      </c>
      <c r="IF5" s="76">
        <f t="shared" si="68"/>
        <v>0</v>
      </c>
      <c r="IG5" s="76">
        <f t="shared" si="68"/>
        <v>0</v>
      </c>
      <c r="IH5" s="76">
        <f t="shared" si="68"/>
        <v>6000</v>
      </c>
      <c r="II5" s="76">
        <f t="shared" si="68"/>
        <v>0</v>
      </c>
      <c r="IJ5" s="76">
        <f t="shared" si="68"/>
        <v>6210</v>
      </c>
      <c r="IK5" s="76">
        <f t="shared" si="68"/>
        <v>7800</v>
      </c>
      <c r="IL5" s="76">
        <f t="shared" si="68"/>
        <v>0</v>
      </c>
      <c r="IM5" s="76">
        <f t="shared" si="68"/>
        <v>0</v>
      </c>
      <c r="IN5" s="76">
        <f t="shared" si="68"/>
        <v>0</v>
      </c>
      <c r="IO5" s="76">
        <f t="shared" si="68"/>
        <v>6000</v>
      </c>
      <c r="IP5" s="76">
        <f t="shared" ref="IP5:JO5" si="69">ROUNDUP(GH5,0)</f>
        <v>0</v>
      </c>
      <c r="IQ5" s="76">
        <f t="shared" si="69"/>
        <v>9720</v>
      </c>
      <c r="IR5" s="76">
        <f t="shared" si="69"/>
        <v>40800</v>
      </c>
      <c r="IS5" s="76">
        <f t="shared" si="69"/>
        <v>0</v>
      </c>
      <c r="IT5" s="76">
        <f t="shared" si="69"/>
        <v>0</v>
      </c>
      <c r="IU5" s="76">
        <f t="shared" si="69"/>
        <v>0</v>
      </c>
      <c r="IV5" s="76">
        <f t="shared" si="69"/>
        <v>500</v>
      </c>
      <c r="IW5" s="76">
        <f t="shared" si="69"/>
        <v>0</v>
      </c>
      <c r="IX5" s="76">
        <f t="shared" si="69"/>
        <v>0</v>
      </c>
      <c r="IY5" s="76">
        <f t="shared" si="69"/>
        <v>0</v>
      </c>
      <c r="IZ5" s="76">
        <f t="shared" si="69"/>
        <v>0</v>
      </c>
      <c r="JA5" s="76">
        <f t="shared" si="69"/>
        <v>900</v>
      </c>
      <c r="JB5" s="76">
        <f t="shared" si="69"/>
        <v>0</v>
      </c>
      <c r="JC5" s="76">
        <f t="shared" si="69"/>
        <v>168000</v>
      </c>
      <c r="JD5" s="76">
        <f t="shared" si="69"/>
        <v>0</v>
      </c>
      <c r="JE5" s="76">
        <f t="shared" si="69"/>
        <v>0</v>
      </c>
      <c r="JF5" s="76">
        <f t="shared" si="69"/>
        <v>0</v>
      </c>
      <c r="JG5" s="76">
        <f t="shared" si="69"/>
        <v>13500</v>
      </c>
      <c r="JH5" s="76">
        <f t="shared" si="69"/>
        <v>0</v>
      </c>
      <c r="JI5" s="76">
        <f t="shared" si="69"/>
        <v>5530</v>
      </c>
      <c r="JJ5" s="76">
        <f t="shared" si="69"/>
        <v>0</v>
      </c>
      <c r="JK5" s="76">
        <f t="shared" si="69"/>
        <v>0</v>
      </c>
      <c r="JL5" s="76">
        <f t="shared" si="69"/>
        <v>466446</v>
      </c>
      <c r="JM5" s="76">
        <f t="shared" si="69"/>
        <v>16599</v>
      </c>
      <c r="JN5" s="76">
        <f t="shared" si="69"/>
        <v>110</v>
      </c>
      <c r="JO5" s="76">
        <f t="shared" si="69"/>
        <v>10344</v>
      </c>
      <c r="JP5" s="67">
        <f>SUM(JM5:JO5)</f>
        <v>27053</v>
      </c>
      <c r="JT5" s="81"/>
      <c r="JU5" s="67"/>
      <c r="JV5" s="67"/>
    </row>
    <row r="6" spans="1:283" s="66" customFormat="1" ht="15" customHeight="1" x14ac:dyDescent="0.25">
      <c r="A6" s="63">
        <v>2</v>
      </c>
      <c r="B6" s="63" t="s">
        <v>327</v>
      </c>
      <c r="C6" s="122" t="s">
        <v>341</v>
      </c>
      <c r="D6" s="63">
        <v>1403</v>
      </c>
      <c r="E6" s="64" t="s">
        <v>342</v>
      </c>
      <c r="F6" s="63" t="s">
        <v>330</v>
      </c>
      <c r="G6" s="65" t="s">
        <v>331</v>
      </c>
      <c r="I6" s="63" t="str">
        <f t="shared" si="10"/>
        <v>21123.18.3.18.1403.E020C0100000.04-001</v>
      </c>
      <c r="J6" s="63"/>
      <c r="K6" s="64"/>
      <c r="L6" s="63">
        <v>2</v>
      </c>
      <c r="M6" s="63"/>
      <c r="N6" s="67" t="s">
        <v>332</v>
      </c>
      <c r="O6" s="66" t="s">
        <v>333</v>
      </c>
      <c r="P6" s="66" t="s">
        <v>334</v>
      </c>
      <c r="Q6" s="68" t="str">
        <f t="shared" ref="Q6:Q22" si="70">CONCATENATE(N6," ",O6," ",P6)</f>
        <v>XXXX FFFF HHH</v>
      </c>
      <c r="R6" s="63"/>
      <c r="S6" s="63"/>
      <c r="T6" s="124" t="s">
        <v>209</v>
      </c>
      <c r="U6" s="69">
        <v>2</v>
      </c>
      <c r="V6" s="125">
        <v>100</v>
      </c>
      <c r="Y6" s="70"/>
      <c r="Z6" s="70"/>
      <c r="AA6" s="63"/>
      <c r="AB6" s="72" t="str">
        <f t="shared" ref="AB6:AB22" si="71">MID(R6,7,2)</f>
        <v/>
      </c>
      <c r="AC6" s="72" t="str">
        <f t="shared" ref="AC6:AC22" si="72">MID(S6,11,1)</f>
        <v/>
      </c>
      <c r="AD6" s="69" t="s">
        <v>370</v>
      </c>
      <c r="AE6" s="69" t="s">
        <v>371</v>
      </c>
      <c r="AF6" s="69" t="s">
        <v>210</v>
      </c>
      <c r="AG6" s="69">
        <v>1</v>
      </c>
      <c r="AH6" s="124">
        <v>12</v>
      </c>
      <c r="AI6" s="73">
        <f>IF(T6="CO",VLOOKUP(V6,TABULADOR!$A$4:$B$21,2,FALSE),0)</f>
        <v>9276</v>
      </c>
      <c r="AJ6" s="73">
        <f>IF(T6="BA",VLOOKUP(V6,TABULADOR!$C$4:$D$21,2,FALSE),0)</f>
        <v>0</v>
      </c>
      <c r="AK6" s="73">
        <v>0</v>
      </c>
      <c r="AL6" s="73">
        <v>0</v>
      </c>
      <c r="AM6" s="73">
        <v>0</v>
      </c>
      <c r="AN6" s="73">
        <v>0</v>
      </c>
      <c r="AO6" s="73">
        <v>0</v>
      </c>
      <c r="AP6" s="73">
        <v>0</v>
      </c>
      <c r="AQ6" s="73">
        <v>0</v>
      </c>
      <c r="AR6" s="73">
        <v>0</v>
      </c>
      <c r="AS6" s="73">
        <v>0</v>
      </c>
      <c r="AT6" s="73">
        <v>0</v>
      </c>
      <c r="AU6" s="73">
        <f>VLOOKUP(V6,TABULADOR!$C$4:$E$21,3,FALSE)</f>
        <v>500</v>
      </c>
      <c r="AV6" s="73">
        <f>VLOOKUP(V6,TABULADOR!$C$4:$F$21,4,FALSE)</f>
        <v>310</v>
      </c>
      <c r="AW6" s="73">
        <f>VLOOKUP(V6,TABULADOR!$C$4:$G$21,5,FALSE)</f>
        <v>0</v>
      </c>
      <c r="AX6" s="73">
        <f>VLOOKUP(V6,TABULADOR!$C$4:$H$21,6,FALSE)</f>
        <v>3270</v>
      </c>
      <c r="AY6" s="73">
        <f>VLOOKUP(V6,TABULADOR!$C$4:$I$21,7,FALSE)</f>
        <v>0</v>
      </c>
      <c r="AZ6" s="74">
        <f t="shared" ref="AZ6:AZ22" si="73">SUM(AI6:AY6)</f>
        <v>13356</v>
      </c>
      <c r="BA6" s="75">
        <f t="shared" ref="BA6:BA22" si="74">AI6*$AH$5</f>
        <v>111312</v>
      </c>
      <c r="BB6" s="75">
        <f t="shared" ref="BB6:BB11" si="75">AJ6*$AH$5</f>
        <v>0</v>
      </c>
      <c r="BC6" s="75">
        <f t="shared" ref="BC6:BC11" si="76">AK6*$AH$5</f>
        <v>0</v>
      </c>
      <c r="BD6" s="75">
        <f t="shared" ref="BD6:BD11" si="77">AL6*$AH$5</f>
        <v>0</v>
      </c>
      <c r="BE6" s="75">
        <f t="shared" ref="BE6:BE11" si="78">AM6*$AH$5</f>
        <v>0</v>
      </c>
      <c r="BF6" s="75">
        <f t="shared" ref="BF6:BF11" si="79">AN6*$AH$5</f>
        <v>0</v>
      </c>
      <c r="BG6" s="75">
        <f t="shared" ref="BG6:BG11" si="80">AO6*$AH$5</f>
        <v>0</v>
      </c>
      <c r="BH6" s="75">
        <f t="shared" ref="BH6:BH11" si="81">AP6*$AH$5</f>
        <v>0</v>
      </c>
      <c r="BI6" s="75">
        <f t="shared" ref="BI6:BI11" si="82">AQ6*$AH$5</f>
        <v>0</v>
      </c>
      <c r="BJ6" s="75">
        <f t="shared" ref="BJ6:BJ11" si="83">AR6*$AH$5</f>
        <v>0</v>
      </c>
      <c r="BK6" s="75">
        <f t="shared" ref="BK6:BK11" si="84">AS6*$AH$5</f>
        <v>0</v>
      </c>
      <c r="BL6" s="75">
        <f t="shared" ref="BL6:BL11" si="85">AT6*$AH$5</f>
        <v>0</v>
      </c>
      <c r="BM6" s="75">
        <f t="shared" ref="BM6:BM11" si="86">AU6*$AH$5</f>
        <v>6000</v>
      </c>
      <c r="BN6" s="75">
        <f t="shared" ref="BN6:BN11" si="87">AV6*$AH$5</f>
        <v>3720</v>
      </c>
      <c r="BO6" s="75">
        <f t="shared" ref="BO6:BO11" si="88">AW6*$AH$5</f>
        <v>0</v>
      </c>
      <c r="BP6" s="75">
        <f t="shared" ref="BP6:BP11" si="89">AX6*$AH$5</f>
        <v>39240</v>
      </c>
      <c r="BQ6" s="75">
        <f t="shared" si="11"/>
        <v>0</v>
      </c>
      <c r="BR6" s="74">
        <f t="shared" ref="BR6:BR22" si="90">SUM(BA6:BQ6)</f>
        <v>160272</v>
      </c>
      <c r="BS6" s="75">
        <f t="shared" ref="BS6:BS22" si="91">IF(T6="CO",(AI6/30*5),IF(T6="BA",(AI6/30*5),IF(R6="EV",(AI6/30*5),0)))</f>
        <v>1546</v>
      </c>
      <c r="BT6" s="75">
        <f t="shared" ref="BT6:BT22" si="92">IF(T6="CO",(AJ6/30*5),IF(T6="BA",(AJ6/30*5),IF(T6="EV",(AJ6/30*5),0)))</f>
        <v>0</v>
      </c>
      <c r="BU6" s="75">
        <f t="shared" ref="BU6:BU22" si="93">IF(T6="CO",(EU6/30*24),IF(T6="BA",(EU6/30*24),IF(T6="EV",(EU6/30*24),0)))</f>
        <v>10684.8</v>
      </c>
      <c r="BV6" s="114">
        <v>0</v>
      </c>
      <c r="BW6" s="114">
        <v>0</v>
      </c>
      <c r="BX6" s="75">
        <f t="shared" ref="BX6:BX22" si="94">IF(T6="CO",(EV6/30*50),IF(T6="BA",(EV6/30*50),IF(T6="EV",(EV6/30*50),0)))</f>
        <v>22260</v>
      </c>
      <c r="BY6" s="114">
        <f t="shared" ref="BY6:BY11" si="95">(AO6/30)*50</f>
        <v>0</v>
      </c>
      <c r="BZ6" s="114">
        <f t="shared" ref="BZ6:BZ11" si="96">(AP6/30)*50</f>
        <v>0</v>
      </c>
      <c r="CA6" s="114">
        <f t="shared" ref="CA6:CA22" si="97">(AQ6/30)*50</f>
        <v>0</v>
      </c>
      <c r="CB6" s="114">
        <f t="shared" ref="CB6:CB22" si="98">(AR6/30)*50</f>
        <v>0</v>
      </c>
      <c r="CC6" s="76">
        <f t="shared" ref="CC6:CC22" si="99">IF(T6="CO",1700,IF(T6="BA",2500,0))</f>
        <v>1700</v>
      </c>
      <c r="CD6" s="75">
        <f t="shared" ref="CD6:CD22" si="100">IF(T6="CO",500,IF(T6="BA",500,0))</f>
        <v>500</v>
      </c>
      <c r="CE6" s="75">
        <f t="shared" ref="CE6:CE22" si="101">IF(T6="CO",1600,IF(T6="BA",1850,0))</f>
        <v>1600</v>
      </c>
      <c r="CF6" s="121">
        <v>0</v>
      </c>
      <c r="CG6" s="121">
        <v>0</v>
      </c>
      <c r="CH6" s="75">
        <f t="shared" ref="CH6:CH22" si="102">IF(T6="CO",500,IF(T6="BA",500,0))</f>
        <v>500</v>
      </c>
      <c r="CI6" s="76">
        <f t="shared" ref="CI6:CI22" si="103">IF(CN6&gt;1,400,0)</f>
        <v>0</v>
      </c>
      <c r="CJ6" s="76">
        <v>0</v>
      </c>
      <c r="CK6" s="76">
        <v>0</v>
      </c>
      <c r="CL6" s="76">
        <v>0</v>
      </c>
      <c r="CM6" s="76">
        <f t="shared" ref="CM6:CM22" si="104">IF(T6="CO",900,IF(T6="BA",1000,0))</f>
        <v>900</v>
      </c>
      <c r="CN6" s="76">
        <v>0</v>
      </c>
      <c r="CO6" s="76">
        <v>0</v>
      </c>
      <c r="CP6" s="76">
        <v>0</v>
      </c>
      <c r="CQ6" s="77">
        <f t="shared" si="12"/>
        <v>0</v>
      </c>
      <c r="CR6" s="121">
        <v>0</v>
      </c>
      <c r="CS6" s="77">
        <f t="shared" ref="CS6:CS22" si="105">IF(($V6*1)&gt;500,((($AI6+$AJ6)/30)*30),0)</f>
        <v>0</v>
      </c>
      <c r="CT6" s="77">
        <f t="shared" ref="CT6:CT22" si="106">IF(($V6*1)&gt;500,((($AI6+AJ6)/30)*24),0)</f>
        <v>0</v>
      </c>
      <c r="CU6" s="77">
        <f t="shared" si="13"/>
        <v>39690.800000000003</v>
      </c>
      <c r="CV6" s="75">
        <f t="shared" ref="CV6:CV22" si="107">IF(T6="CO",((EW6)*9.97%)*AH6,IF(T6="BA",((EW6)*9.97%)*AH6,IF(T6="EV",((EW6)*9.97%)*AH6,0)))</f>
        <v>11097.806400000001</v>
      </c>
      <c r="CW6" s="75">
        <v>0</v>
      </c>
      <c r="CX6" s="75">
        <f t="shared" ref="CX6:CX22" si="108">IF(T6="CO",((EW6)*5%)*AH6,IF(T6="BA",((EW6)*5%)*AH6,IF(T6="EV",((EW6)*5%)*AH6,0)))</f>
        <v>5565.6</v>
      </c>
      <c r="CY6" s="75">
        <v>0</v>
      </c>
      <c r="CZ6" s="75">
        <f t="shared" ref="CZ6:CZ22" si="109">IF(T6="CO",((EW6)*5.175%)*AH6,IF(T6="BA",((EW6)*5.175%)*AH6,IF(T6="EV",((EW6)*5.175%)*AH6,0)))</f>
        <v>5760.3959999999997</v>
      </c>
      <c r="DA6" s="75">
        <v>0</v>
      </c>
      <c r="DB6" s="75">
        <f t="shared" si="14"/>
        <v>7235.2800000000007</v>
      </c>
      <c r="DC6" s="76">
        <v>0</v>
      </c>
      <c r="DD6" s="75">
        <v>0</v>
      </c>
      <c r="DE6" s="75">
        <f t="shared" ref="DE6:DE22" si="110">IF(T6="CO",(ET6*5%)*AH6,IF(T6="BA",(ET6*5%)*AH6,0))</f>
        <v>5565.6</v>
      </c>
      <c r="DF6" s="77">
        <f t="shared" ref="DF6:DF22" si="111">SUM(CV6:DE6)</f>
        <v>35224.682399999998</v>
      </c>
      <c r="DG6" s="75">
        <f t="shared" ref="DG6:DG22" si="112">(EY6*4%)</f>
        <v>7998.5119999999997</v>
      </c>
      <c r="DH6" s="75">
        <f t="shared" ref="DH6:DH22" si="113">BX6*22%</f>
        <v>4897.2</v>
      </c>
      <c r="DI6" s="75">
        <f t="shared" ref="DI6:DI22" si="114">(BW6+CF6+CG6+CH6)*22%</f>
        <v>110</v>
      </c>
      <c r="DJ6" s="77">
        <f t="shared" si="15"/>
        <v>13005.712</v>
      </c>
      <c r="DK6" s="78">
        <f>ROUNDUP(IF(AK6&gt;0,0,IF(SUM(AI6,AJ6,AL6)&gt;$DK$3,0,($DK$3-SUM(AI6,AJ6,AL6))*12)),0)</f>
        <v>0</v>
      </c>
      <c r="DL6" s="78">
        <f t="shared" ref="DL6:DL22" si="115">ROUNDUP(IF(AP6=0,0,DK6*0.2),0)</f>
        <v>0</v>
      </c>
      <c r="DM6" s="78">
        <f t="shared" ref="DM6:DM22" si="116">ROUNDUP((DK6/12/30)*138,0)</f>
        <v>0</v>
      </c>
      <c r="DN6" s="78">
        <f t="shared" ref="DN6:DN22" si="117">ROUNDUP(((DK6+DL6)*0.25145)+(3.25*0.02*DK6),0)</f>
        <v>0</v>
      </c>
      <c r="DO6" s="78">
        <f t="shared" ref="DO6:DO22" si="118">SUM(DK6:DN6)</f>
        <v>0</v>
      </c>
      <c r="DP6" s="78">
        <f t="shared" ref="DP6:DP22" si="119">ROUNDUP((((DK6+DL6)/12/30)*50)*0.22,0)</f>
        <v>0</v>
      </c>
      <c r="DQ6" s="78">
        <f t="shared" ref="DQ6:DQ22" si="120">ROUNDUP((DK6+DL6+DM6)*0.04,0)</f>
        <v>0</v>
      </c>
      <c r="DR6" s="78">
        <f t="shared" ref="DR6:DR22" si="121">+DP6+DQ6</f>
        <v>0</v>
      </c>
      <c r="DS6" s="75">
        <f t="shared" ref="DS6:DS22" si="122">((AI6)*0.03)*AH6</f>
        <v>3339.3599999999997</v>
      </c>
      <c r="DT6" s="75">
        <f t="shared" si="16"/>
        <v>0</v>
      </c>
      <c r="DU6" s="75">
        <f t="shared" si="17"/>
        <v>0</v>
      </c>
      <c r="DV6" s="75">
        <f t="shared" si="18"/>
        <v>46.379999999999995</v>
      </c>
      <c r="DW6" s="75">
        <f t="shared" ref="DW6:DW22" si="123">IF(($V6*1)&gt;500,(((DS6+DT6)/30)*24)/12,0)</f>
        <v>0</v>
      </c>
      <c r="DX6" s="75">
        <f t="shared" si="19"/>
        <v>0</v>
      </c>
      <c r="DY6" s="75">
        <f t="shared" ref="DY6:DY22" si="124">((DS6+DT6)*0.02)*3.25</f>
        <v>217.05840000000001</v>
      </c>
      <c r="DZ6" s="75">
        <f t="shared" ref="DZ6:DZ22" si="125">IF(($V6*1)&gt;500,(((DS6+DT6)/30)*9)/12,0)</f>
        <v>0</v>
      </c>
      <c r="EA6" s="75">
        <f t="shared" ref="EA6:EA22" si="126">((DS6+DT6+DU6)/12)/30*24</f>
        <v>222.624</v>
      </c>
      <c r="EB6" s="75">
        <f t="shared" ref="EB6:EB22" si="127">((DS6+DT6+DU6)/12)/30*50</f>
        <v>463.8</v>
      </c>
      <c r="EC6" s="75">
        <f t="shared" ref="EC6:EC22" si="128">((DS6+DT6+DU6))*9.97%</f>
        <v>332.934192</v>
      </c>
      <c r="ED6" s="75">
        <v>0</v>
      </c>
      <c r="EE6" s="75">
        <f t="shared" ref="EE6:EE22" si="129">(DS6+DT6)*5%</f>
        <v>166.96799999999999</v>
      </c>
      <c r="EF6" s="75">
        <f t="shared" ref="EF6:EF22" si="130">(DS6+DT6+DU6)*5%</f>
        <v>166.96799999999999</v>
      </c>
      <c r="EG6" s="75">
        <v>0</v>
      </c>
      <c r="EH6" s="75">
        <f t="shared" ref="EH6:EH22" si="131">(DS6+DT6+DU6)*5.175%</f>
        <v>172.81187999999997</v>
      </c>
      <c r="EI6" s="78">
        <f t="shared" ref="EI6:EI11" si="132">ROUNDUP(SUM(DS6:EH6),0)</f>
        <v>5129</v>
      </c>
      <c r="EJ6" s="78">
        <f t="shared" ref="EJ6:EJ11" si="133">ROUNDUP(EB6*22%,0)</f>
        <v>103</v>
      </c>
      <c r="EK6" s="78">
        <f t="shared" ref="EK6:EK22" si="134">ROUNDUP(+(SUM(DS6:EB6))*0.04,0)</f>
        <v>172</v>
      </c>
      <c r="EL6" s="77">
        <f t="shared" ref="EL6:EL11" si="135">SUM(BR6,CU6,DF6)</f>
        <v>235187.48239999998</v>
      </c>
      <c r="EM6" s="77">
        <f t="shared" si="20"/>
        <v>253322.19439999998</v>
      </c>
      <c r="EN6" s="77"/>
      <c r="EO6" s="77">
        <f t="shared" ref="EO6:EO11" si="136">+JL6</f>
        <v>235188</v>
      </c>
      <c r="EP6" s="77">
        <f t="shared" ref="EP6:EP11" si="137">+JM6</f>
        <v>7999</v>
      </c>
      <c r="EQ6" s="77">
        <f t="shared" ref="EQ6:EQ11" si="138">+JN6</f>
        <v>110</v>
      </c>
      <c r="ER6" s="77">
        <f t="shared" ref="ER6:ER11" si="139">+JO6</f>
        <v>4898</v>
      </c>
      <c r="ES6" s="76"/>
      <c r="ET6" s="75">
        <f t="shared" ref="ET6:ET22" si="140">ROUNDUP((AI6+AJ6),2)</f>
        <v>9276</v>
      </c>
      <c r="EU6" s="75">
        <f>SUM(AI6:AY6)-AK6-AQ6-AR6</f>
        <v>13356</v>
      </c>
      <c r="EV6" s="75">
        <f t="shared" ref="EV6:EV22" si="141">SUM(AI6:AY6)-AK6-AO6-AP6-AQ6-AR6</f>
        <v>13356</v>
      </c>
      <c r="EW6" s="75">
        <f t="shared" si="21"/>
        <v>9276</v>
      </c>
      <c r="EX6" s="75">
        <f t="shared" si="22"/>
        <v>112858</v>
      </c>
      <c r="EY6" s="75">
        <f t="shared" ref="EY6:EY22" si="142">EL6-DF6-CR6</f>
        <v>199962.8</v>
      </c>
      <c r="EZ6" s="79"/>
      <c r="FA6" s="76"/>
      <c r="FB6" s="80">
        <f t="shared" si="23"/>
        <v>111312</v>
      </c>
      <c r="FC6" s="80">
        <f t="shared" si="24"/>
        <v>1546</v>
      </c>
      <c r="FD6" s="80">
        <f t="shared" si="25"/>
        <v>0</v>
      </c>
      <c r="FE6" s="80">
        <f t="shared" si="26"/>
        <v>0</v>
      </c>
      <c r="FF6" s="80">
        <f t="shared" si="27"/>
        <v>0</v>
      </c>
      <c r="FG6" s="80">
        <f t="shared" si="28"/>
        <v>0</v>
      </c>
      <c r="FH6" s="80">
        <f t="shared" si="28"/>
        <v>0</v>
      </c>
      <c r="FI6" s="80">
        <f t="shared" si="29"/>
        <v>0</v>
      </c>
      <c r="FJ6" s="80">
        <f t="shared" ref="FJ6:FJ11" si="143">BV6</f>
        <v>0</v>
      </c>
      <c r="FK6" s="80">
        <f t="shared" ref="FK6:FL11" si="144">BW6</f>
        <v>0</v>
      </c>
      <c r="FL6" s="80">
        <f t="shared" si="144"/>
        <v>22260</v>
      </c>
      <c r="FM6" s="80">
        <f t="shared" si="30"/>
        <v>10684.8</v>
      </c>
      <c r="FN6" s="80">
        <v>0</v>
      </c>
      <c r="FO6" s="80">
        <f t="shared" si="31"/>
        <v>2100</v>
      </c>
      <c r="FP6" s="80">
        <f t="shared" si="32"/>
        <v>1700</v>
      </c>
      <c r="FQ6" s="80">
        <f t="shared" si="33"/>
        <v>0</v>
      </c>
      <c r="FR6" s="80">
        <f t="shared" si="34"/>
        <v>0</v>
      </c>
      <c r="FS6" s="80">
        <f t="shared" si="35"/>
        <v>0</v>
      </c>
      <c r="FT6" s="80">
        <f t="shared" si="35"/>
        <v>0</v>
      </c>
      <c r="FU6" s="80">
        <f t="shared" si="36"/>
        <v>0</v>
      </c>
      <c r="FV6" s="80">
        <f t="shared" si="36"/>
        <v>0</v>
      </c>
      <c r="FW6" s="80">
        <f t="shared" si="37"/>
        <v>11097.806400000001</v>
      </c>
      <c r="FX6" s="80">
        <f t="shared" si="37"/>
        <v>0</v>
      </c>
      <c r="FY6" s="80">
        <f t="shared" si="38"/>
        <v>0</v>
      </c>
      <c r="FZ6" s="80">
        <f t="shared" si="39"/>
        <v>5565.6</v>
      </c>
      <c r="GA6" s="80">
        <f t="shared" si="39"/>
        <v>0</v>
      </c>
      <c r="GB6" s="80">
        <f t="shared" si="39"/>
        <v>5760.3959999999997</v>
      </c>
      <c r="GC6" s="80">
        <f t="shared" si="40"/>
        <v>7235.2800000000007</v>
      </c>
      <c r="GD6" s="80">
        <f t="shared" si="41"/>
        <v>0</v>
      </c>
      <c r="GE6" s="80">
        <f t="shared" si="42"/>
        <v>0</v>
      </c>
      <c r="GF6" s="80">
        <v>0</v>
      </c>
      <c r="GG6" s="80">
        <f t="shared" si="43"/>
        <v>5565.6</v>
      </c>
      <c r="GH6" s="80">
        <v>0</v>
      </c>
      <c r="GI6" s="80">
        <f t="shared" si="44"/>
        <v>9720</v>
      </c>
      <c r="GJ6" s="80">
        <f t="shared" si="45"/>
        <v>39240</v>
      </c>
      <c r="GK6" s="80">
        <f t="shared" si="46"/>
        <v>0</v>
      </c>
      <c r="GL6" s="80">
        <f t="shared" si="47"/>
        <v>0</v>
      </c>
      <c r="GM6" s="80">
        <f t="shared" si="48"/>
        <v>0</v>
      </c>
      <c r="GN6" s="80">
        <f t="shared" si="49"/>
        <v>500</v>
      </c>
      <c r="GO6" s="80">
        <f t="shared" si="50"/>
        <v>0</v>
      </c>
      <c r="GP6" s="80">
        <f t="shared" si="51"/>
        <v>0</v>
      </c>
      <c r="GQ6" s="80">
        <f t="shared" si="52"/>
        <v>0</v>
      </c>
      <c r="GR6" s="80">
        <f t="shared" si="53"/>
        <v>0</v>
      </c>
      <c r="GS6" s="80">
        <f t="shared" si="54"/>
        <v>900</v>
      </c>
      <c r="GT6" s="80">
        <f t="shared" si="55"/>
        <v>0</v>
      </c>
      <c r="GU6" s="80">
        <f t="shared" si="56"/>
        <v>0</v>
      </c>
      <c r="GV6" s="80">
        <f t="shared" si="57"/>
        <v>0</v>
      </c>
      <c r="GW6" s="80">
        <f t="shared" si="58"/>
        <v>0</v>
      </c>
      <c r="GX6" s="80">
        <f t="shared" si="59"/>
        <v>0</v>
      </c>
      <c r="GY6" s="80">
        <f t="shared" si="60"/>
        <v>0</v>
      </c>
      <c r="GZ6" s="80">
        <v>0</v>
      </c>
      <c r="HA6" s="80">
        <f t="shared" si="61"/>
        <v>5129</v>
      </c>
      <c r="HB6" s="80">
        <f t="shared" si="62"/>
        <v>0</v>
      </c>
      <c r="HC6" s="80">
        <f t="shared" si="63"/>
        <v>0</v>
      </c>
      <c r="HD6" s="80">
        <f t="shared" si="64"/>
        <v>235187.48240000001</v>
      </c>
      <c r="HE6" s="80">
        <f t="shared" si="65"/>
        <v>7998.5120000000006</v>
      </c>
      <c r="HF6" s="80">
        <f t="shared" si="66"/>
        <v>110</v>
      </c>
      <c r="HG6" s="80">
        <f t="shared" si="67"/>
        <v>4897.2</v>
      </c>
      <c r="HH6" s="80">
        <f t="shared" ref="HH6:HH22" si="145">SUM(HE6:HG6)</f>
        <v>13005.712</v>
      </c>
      <c r="HI6" s="76"/>
      <c r="HJ6" s="76">
        <f t="shared" ref="HJ6:HJ22" si="146">ROUNDUP(FB6,0)</f>
        <v>111312</v>
      </c>
      <c r="HK6" s="76">
        <f t="shared" ref="HK6:HK22" si="147">ROUNDUP(FC6,0)</f>
        <v>1546</v>
      </c>
      <c r="HL6" s="76">
        <f t="shared" ref="HL6:HL22" si="148">ROUNDUP(FD6,0)</f>
        <v>0</v>
      </c>
      <c r="HM6" s="76">
        <f t="shared" ref="HM6:HM22" si="149">ROUNDUP(FE6,0)</f>
        <v>0</v>
      </c>
      <c r="HN6" s="76">
        <f t="shared" ref="HN6:HN22" si="150">ROUNDUP(FF6,0)</f>
        <v>0</v>
      </c>
      <c r="HO6" s="76">
        <f t="shared" ref="HO6:HO22" si="151">ROUNDUP(FG6,0)</f>
        <v>0</v>
      </c>
      <c r="HP6" s="76">
        <f t="shared" ref="HP6:HP22" si="152">ROUNDUP(FH6,0)</f>
        <v>0</v>
      </c>
      <c r="HQ6" s="76">
        <f t="shared" ref="HQ6:HQ22" si="153">ROUNDUP(FI6,0)</f>
        <v>0</v>
      </c>
      <c r="HR6" s="76">
        <f t="shared" ref="HR6:HR22" si="154">ROUNDUP(FJ6,0)</f>
        <v>0</v>
      </c>
      <c r="HS6" s="76">
        <f t="shared" ref="HS6:HS22" si="155">ROUNDUP(FK6,0)</f>
        <v>0</v>
      </c>
      <c r="HT6" s="76">
        <f t="shared" ref="HT6:HT22" si="156">ROUNDUP(FL6,0)</f>
        <v>22260</v>
      </c>
      <c r="HU6" s="76">
        <f t="shared" ref="HU6:HU22" si="157">ROUNDUP(FM6,0)</f>
        <v>10685</v>
      </c>
      <c r="HV6" s="76">
        <f t="shared" ref="HV6:HV22" si="158">ROUNDUP(FN6,0)</f>
        <v>0</v>
      </c>
      <c r="HW6" s="76">
        <f t="shared" ref="HW6:HW22" si="159">ROUNDUP(FO6,0)</f>
        <v>2100</v>
      </c>
      <c r="HX6" s="76">
        <f t="shared" ref="HX6:HX22" si="160">ROUNDUP(FP6,0)</f>
        <v>1700</v>
      </c>
      <c r="HY6" s="76">
        <f t="shared" ref="HY6:HY22" si="161">ROUNDUP(FQ6,0)</f>
        <v>0</v>
      </c>
      <c r="HZ6" s="76">
        <f t="shared" ref="HZ6:HZ22" si="162">ROUNDUP(FR6,0)</f>
        <v>0</v>
      </c>
      <c r="IA6" s="76">
        <f t="shared" ref="IA6:IA22" si="163">ROUNDUP(FS6,0)</f>
        <v>0</v>
      </c>
      <c r="IB6" s="76">
        <f t="shared" ref="IB6:IB22" si="164">ROUNDUP(FT6,0)</f>
        <v>0</v>
      </c>
      <c r="IC6" s="76">
        <f t="shared" ref="IC6:IC22" si="165">ROUNDUP(FU6,0)</f>
        <v>0</v>
      </c>
      <c r="ID6" s="76">
        <f t="shared" ref="ID6:ID22" si="166">ROUNDUP(FV6,0)</f>
        <v>0</v>
      </c>
      <c r="IE6" s="76">
        <f t="shared" ref="IE6:IE22" si="167">ROUNDUP(FW6,0)</f>
        <v>11098</v>
      </c>
      <c r="IF6" s="76">
        <f t="shared" ref="IF6:IF22" si="168">ROUNDUP(FX6,0)</f>
        <v>0</v>
      </c>
      <c r="IG6" s="76">
        <f t="shared" ref="IG6:IG22" si="169">ROUNDUP(FY6,0)</f>
        <v>0</v>
      </c>
      <c r="IH6" s="76">
        <f t="shared" ref="IH6:IH22" si="170">ROUNDUP(FZ6,0)</f>
        <v>5566</v>
      </c>
      <c r="II6" s="76">
        <f t="shared" ref="II6:II22" si="171">ROUNDUP(GA6,0)</f>
        <v>0</v>
      </c>
      <c r="IJ6" s="76">
        <f t="shared" ref="IJ6:IJ22" si="172">ROUNDUP(GB6,0)</f>
        <v>5761</v>
      </c>
      <c r="IK6" s="76">
        <f t="shared" ref="IK6:IK22" si="173">ROUNDUP(GC6,0)</f>
        <v>7236</v>
      </c>
      <c r="IL6" s="76">
        <f t="shared" ref="IL6:IL22" si="174">ROUNDUP(GD6,0)</f>
        <v>0</v>
      </c>
      <c r="IM6" s="76">
        <f t="shared" ref="IM6:IM22" si="175">ROUNDUP(GE6,0)</f>
        <v>0</v>
      </c>
      <c r="IN6" s="76">
        <f t="shared" ref="IN6:IN22" si="176">ROUNDUP(GF6,0)</f>
        <v>0</v>
      </c>
      <c r="IO6" s="76">
        <f t="shared" ref="IO6:IO22" si="177">ROUNDUP(GG6,0)</f>
        <v>5566</v>
      </c>
      <c r="IP6" s="76">
        <f t="shared" ref="IP6:IP22" si="178">ROUNDUP(GH6,0)</f>
        <v>0</v>
      </c>
      <c r="IQ6" s="76">
        <f t="shared" ref="IQ6:IQ22" si="179">ROUNDUP(GI6,0)</f>
        <v>9720</v>
      </c>
      <c r="IR6" s="76">
        <f t="shared" ref="IR6:IR22" si="180">ROUNDUP(GJ6,0)</f>
        <v>39240</v>
      </c>
      <c r="IS6" s="76">
        <f t="shared" ref="IS6:IS22" si="181">ROUNDUP(GK6,0)</f>
        <v>0</v>
      </c>
      <c r="IT6" s="76">
        <f t="shared" ref="IT6:IT22" si="182">ROUNDUP(GL6,0)</f>
        <v>0</v>
      </c>
      <c r="IU6" s="76">
        <f t="shared" ref="IU6:IU22" si="183">ROUNDUP(GM6,0)</f>
        <v>0</v>
      </c>
      <c r="IV6" s="76">
        <f t="shared" ref="IV6:IV22" si="184">ROUNDUP(GN6,0)</f>
        <v>500</v>
      </c>
      <c r="IW6" s="76">
        <f t="shared" ref="IW6:IW22" si="185">ROUNDUP(GO6,0)</f>
        <v>0</v>
      </c>
      <c r="IX6" s="76">
        <f t="shared" ref="IX6:IX22" si="186">ROUNDUP(GP6,0)</f>
        <v>0</v>
      </c>
      <c r="IY6" s="76">
        <f t="shared" ref="IY6:IY22" si="187">ROUNDUP(GQ6,0)</f>
        <v>0</v>
      </c>
      <c r="IZ6" s="76">
        <f t="shared" ref="IZ6:IZ22" si="188">ROUNDUP(GR6,0)</f>
        <v>0</v>
      </c>
      <c r="JA6" s="76">
        <f t="shared" ref="JA6:JA22" si="189">ROUNDUP(GS6,0)</f>
        <v>900</v>
      </c>
      <c r="JB6" s="76">
        <f t="shared" ref="JB6:JB22" si="190">ROUNDUP(GT6,0)</f>
        <v>0</v>
      </c>
      <c r="JC6" s="76">
        <f t="shared" ref="JC6:JC22" si="191">ROUNDUP(GU6,0)</f>
        <v>0</v>
      </c>
      <c r="JD6" s="76">
        <f t="shared" ref="JD6:JD22" si="192">ROUNDUP(GV6,0)</f>
        <v>0</v>
      </c>
      <c r="JE6" s="76">
        <f t="shared" ref="JE6:JE22" si="193">ROUNDUP(GW6,0)</f>
        <v>0</v>
      </c>
      <c r="JF6" s="76">
        <f t="shared" ref="JF6:JF22" si="194">ROUNDUP(GX6,0)</f>
        <v>0</v>
      </c>
      <c r="JG6" s="76">
        <f t="shared" ref="JG6:JG22" si="195">ROUNDUP(GY6,0)</f>
        <v>0</v>
      </c>
      <c r="JH6" s="76">
        <f t="shared" ref="JH6:JH22" si="196">ROUNDUP(GZ6,0)</f>
        <v>0</v>
      </c>
      <c r="JI6" s="76">
        <f t="shared" ref="JI6:JI22" si="197">ROUNDUP(HA6,0)</f>
        <v>5129</v>
      </c>
      <c r="JJ6" s="76">
        <f t="shared" ref="JJ6:JJ22" si="198">ROUNDUP(HB6,0)</f>
        <v>0</v>
      </c>
      <c r="JK6" s="76">
        <f t="shared" ref="JK6:JK22" si="199">ROUNDUP(HC6,0)</f>
        <v>0</v>
      </c>
      <c r="JL6" s="76">
        <f t="shared" ref="JL6:JL22" si="200">ROUNDUP(HD6,0)</f>
        <v>235188</v>
      </c>
      <c r="JM6" s="76">
        <f t="shared" ref="JM6:JM22" si="201">ROUNDUP(HE6,0)</f>
        <v>7999</v>
      </c>
      <c r="JN6" s="76">
        <f t="shared" ref="JN6:JN22" si="202">ROUNDUP(HF6,0)</f>
        <v>110</v>
      </c>
      <c r="JO6" s="76">
        <f t="shared" ref="JO6:JO22" si="203">ROUNDUP(HG6,0)</f>
        <v>4898</v>
      </c>
      <c r="JP6" s="67">
        <f t="shared" ref="JP6:JP22" si="204">SUM(JM6:JO6)</f>
        <v>13007</v>
      </c>
      <c r="JU6" s="82"/>
      <c r="JV6" s="67"/>
    </row>
    <row r="7" spans="1:283" s="66" customFormat="1" ht="15" customHeight="1" x14ac:dyDescent="0.25">
      <c r="A7" s="63">
        <v>3</v>
      </c>
      <c r="B7" s="63" t="s">
        <v>327</v>
      </c>
      <c r="C7" s="122" t="s">
        <v>341</v>
      </c>
      <c r="D7" s="63">
        <v>1403</v>
      </c>
      <c r="E7" s="64" t="s">
        <v>342</v>
      </c>
      <c r="F7" s="63" t="s">
        <v>330</v>
      </c>
      <c r="G7" s="65" t="s">
        <v>331</v>
      </c>
      <c r="I7" s="63" t="str">
        <f t="shared" si="10"/>
        <v>21123.18.3.18.1403.E020C0100000.04-001</v>
      </c>
      <c r="J7" s="63"/>
      <c r="K7" s="64"/>
      <c r="L7" s="63">
        <v>3</v>
      </c>
      <c r="M7" s="63"/>
      <c r="N7" s="67" t="s">
        <v>332</v>
      </c>
      <c r="O7" s="66" t="s">
        <v>333</v>
      </c>
      <c r="P7" s="66" t="s">
        <v>334</v>
      </c>
      <c r="Q7" s="68" t="str">
        <f t="shared" si="70"/>
        <v>XXXX FFFF HHH</v>
      </c>
      <c r="R7" s="63"/>
      <c r="S7" s="63"/>
      <c r="T7" s="124" t="s">
        <v>209</v>
      </c>
      <c r="U7" s="69">
        <v>3</v>
      </c>
      <c r="V7" s="125">
        <v>200</v>
      </c>
      <c r="Y7" s="70"/>
      <c r="Z7" s="70"/>
      <c r="AA7" s="63"/>
      <c r="AB7" s="72" t="str">
        <f t="shared" si="71"/>
        <v/>
      </c>
      <c r="AC7" s="72" t="str">
        <f t="shared" si="72"/>
        <v/>
      </c>
      <c r="AD7" s="69" t="s">
        <v>370</v>
      </c>
      <c r="AE7" s="69" t="s">
        <v>371</v>
      </c>
      <c r="AF7" s="69" t="s">
        <v>210</v>
      </c>
      <c r="AG7" s="69">
        <v>2</v>
      </c>
      <c r="AH7" s="124">
        <v>12</v>
      </c>
      <c r="AI7" s="73">
        <f>IF(T7="CO",VLOOKUP(V7,TABULADOR!$A$4:$B$21,2,FALSE),0)</f>
        <v>9276</v>
      </c>
      <c r="AJ7" s="73">
        <f>IF(T7="BA",VLOOKUP(V7,TABULADOR!$C$4:$D$21,2,FALSE),0)</f>
        <v>0</v>
      </c>
      <c r="AK7" s="73">
        <v>0</v>
      </c>
      <c r="AL7" s="73">
        <v>0</v>
      </c>
      <c r="AM7" s="73">
        <v>0</v>
      </c>
      <c r="AN7" s="73">
        <v>0</v>
      </c>
      <c r="AO7" s="73">
        <v>0</v>
      </c>
      <c r="AP7" s="73">
        <v>0</v>
      </c>
      <c r="AQ7" s="73">
        <v>0</v>
      </c>
      <c r="AR7" s="73">
        <v>0</v>
      </c>
      <c r="AS7" s="73">
        <v>0</v>
      </c>
      <c r="AT7" s="73">
        <v>0</v>
      </c>
      <c r="AU7" s="73">
        <f>VLOOKUP(V7,TABULADOR!$C$4:$E$21,3,FALSE)</f>
        <v>500</v>
      </c>
      <c r="AV7" s="73">
        <f>VLOOKUP(V7,TABULADOR!$C$4:$F$21,4,FALSE)</f>
        <v>310</v>
      </c>
      <c r="AW7" s="73">
        <f>VLOOKUP(V7,TABULADOR!$C$4:$G$21,5,FALSE)</f>
        <v>0</v>
      </c>
      <c r="AX7" s="73">
        <f>VLOOKUP(V7,TABULADOR!$C$4:$H$21,6,FALSE)</f>
        <v>3270</v>
      </c>
      <c r="AY7" s="73">
        <f>VLOOKUP(V7,TABULADOR!$C$4:$I$21,7,FALSE)</f>
        <v>0</v>
      </c>
      <c r="AZ7" s="74">
        <f t="shared" si="73"/>
        <v>13356</v>
      </c>
      <c r="BA7" s="75">
        <f t="shared" si="74"/>
        <v>111312</v>
      </c>
      <c r="BB7" s="75">
        <f t="shared" si="75"/>
        <v>0</v>
      </c>
      <c r="BC7" s="75">
        <f t="shared" si="76"/>
        <v>0</v>
      </c>
      <c r="BD7" s="75">
        <f t="shared" si="77"/>
        <v>0</v>
      </c>
      <c r="BE7" s="75">
        <f t="shared" si="78"/>
        <v>0</v>
      </c>
      <c r="BF7" s="75">
        <f t="shared" si="79"/>
        <v>0</v>
      </c>
      <c r="BG7" s="75">
        <f t="shared" si="80"/>
        <v>0</v>
      </c>
      <c r="BH7" s="75">
        <f t="shared" si="81"/>
        <v>0</v>
      </c>
      <c r="BI7" s="75">
        <f t="shared" si="82"/>
        <v>0</v>
      </c>
      <c r="BJ7" s="75">
        <f t="shared" si="83"/>
        <v>0</v>
      </c>
      <c r="BK7" s="75">
        <f t="shared" si="84"/>
        <v>0</v>
      </c>
      <c r="BL7" s="75">
        <f t="shared" si="85"/>
        <v>0</v>
      </c>
      <c r="BM7" s="75">
        <f t="shared" si="86"/>
        <v>6000</v>
      </c>
      <c r="BN7" s="75">
        <f t="shared" si="87"/>
        <v>3720</v>
      </c>
      <c r="BO7" s="75">
        <f t="shared" si="88"/>
        <v>0</v>
      </c>
      <c r="BP7" s="75">
        <f t="shared" si="89"/>
        <v>39240</v>
      </c>
      <c r="BQ7" s="75">
        <f t="shared" si="11"/>
        <v>0</v>
      </c>
      <c r="BR7" s="74">
        <f t="shared" si="90"/>
        <v>160272</v>
      </c>
      <c r="BS7" s="75">
        <f t="shared" si="91"/>
        <v>1546</v>
      </c>
      <c r="BT7" s="75">
        <f t="shared" si="92"/>
        <v>0</v>
      </c>
      <c r="BU7" s="75">
        <f t="shared" si="93"/>
        <v>10684.8</v>
      </c>
      <c r="BV7" s="114">
        <v>0</v>
      </c>
      <c r="BW7" s="114">
        <v>0</v>
      </c>
      <c r="BX7" s="75">
        <f t="shared" si="94"/>
        <v>22260</v>
      </c>
      <c r="BY7" s="114">
        <f t="shared" si="95"/>
        <v>0</v>
      </c>
      <c r="BZ7" s="114">
        <f t="shared" si="96"/>
        <v>0</v>
      </c>
      <c r="CA7" s="114">
        <f t="shared" si="97"/>
        <v>0</v>
      </c>
      <c r="CB7" s="114">
        <f t="shared" si="98"/>
        <v>0</v>
      </c>
      <c r="CC7" s="76">
        <f t="shared" si="99"/>
        <v>1700</v>
      </c>
      <c r="CD7" s="75">
        <f t="shared" si="100"/>
        <v>500</v>
      </c>
      <c r="CE7" s="75">
        <f t="shared" si="101"/>
        <v>1600</v>
      </c>
      <c r="CF7" s="121">
        <v>0</v>
      </c>
      <c r="CG7" s="121">
        <v>0</v>
      </c>
      <c r="CH7" s="75">
        <f t="shared" si="102"/>
        <v>500</v>
      </c>
      <c r="CI7" s="76">
        <f t="shared" si="103"/>
        <v>0</v>
      </c>
      <c r="CJ7" s="76">
        <v>0</v>
      </c>
      <c r="CK7" s="76">
        <v>0</v>
      </c>
      <c r="CL7" s="76">
        <v>0</v>
      </c>
      <c r="CM7" s="76">
        <f t="shared" si="104"/>
        <v>900</v>
      </c>
      <c r="CN7" s="76">
        <v>0</v>
      </c>
      <c r="CO7" s="76">
        <v>0</v>
      </c>
      <c r="CP7" s="76">
        <v>0</v>
      </c>
      <c r="CQ7" s="77">
        <f t="shared" si="12"/>
        <v>0</v>
      </c>
      <c r="CR7" s="121">
        <v>0</v>
      </c>
      <c r="CS7" s="77">
        <f t="shared" si="105"/>
        <v>0</v>
      </c>
      <c r="CT7" s="77">
        <f t="shared" si="106"/>
        <v>0</v>
      </c>
      <c r="CU7" s="77">
        <f t="shared" si="13"/>
        <v>39690.800000000003</v>
      </c>
      <c r="CV7" s="75">
        <f t="shared" si="107"/>
        <v>11097.806400000001</v>
      </c>
      <c r="CW7" s="75">
        <v>0</v>
      </c>
      <c r="CX7" s="75">
        <f t="shared" si="108"/>
        <v>5565.6</v>
      </c>
      <c r="CY7" s="75">
        <v>0</v>
      </c>
      <c r="CZ7" s="75">
        <f t="shared" si="109"/>
        <v>5760.3959999999997</v>
      </c>
      <c r="DA7" s="75">
        <v>0</v>
      </c>
      <c r="DB7" s="75">
        <f t="shared" si="14"/>
        <v>7235.2800000000007</v>
      </c>
      <c r="DC7" s="76">
        <v>0</v>
      </c>
      <c r="DD7" s="75">
        <v>0</v>
      </c>
      <c r="DE7" s="75">
        <f t="shared" si="110"/>
        <v>5565.6</v>
      </c>
      <c r="DF7" s="77">
        <f t="shared" si="111"/>
        <v>35224.682399999998</v>
      </c>
      <c r="DG7" s="75">
        <f t="shared" si="112"/>
        <v>7998.5119999999997</v>
      </c>
      <c r="DH7" s="75">
        <f t="shared" si="113"/>
        <v>4897.2</v>
      </c>
      <c r="DI7" s="75">
        <f t="shared" si="114"/>
        <v>110</v>
      </c>
      <c r="DJ7" s="77">
        <f t="shared" si="15"/>
        <v>13005.712</v>
      </c>
      <c r="DK7" s="78">
        <f t="shared" ref="DK7:DK22" si="205">ROUNDUP(IF(AK7&gt;0,0,IF(SUM(AI7,AJ7,AL7)&gt;$DK$3,0,($DK$3-SUM(AI7,AJ7,AL7))*12)),0)</f>
        <v>0</v>
      </c>
      <c r="DL7" s="78">
        <f t="shared" si="115"/>
        <v>0</v>
      </c>
      <c r="DM7" s="78">
        <f t="shared" si="116"/>
        <v>0</v>
      </c>
      <c r="DN7" s="78">
        <f t="shared" si="117"/>
        <v>0</v>
      </c>
      <c r="DO7" s="78">
        <f t="shared" si="118"/>
        <v>0</v>
      </c>
      <c r="DP7" s="78">
        <f t="shared" si="119"/>
        <v>0</v>
      </c>
      <c r="DQ7" s="78">
        <f t="shared" si="120"/>
        <v>0</v>
      </c>
      <c r="DR7" s="78">
        <f t="shared" si="121"/>
        <v>0</v>
      </c>
      <c r="DS7" s="75">
        <f t="shared" si="122"/>
        <v>3339.3599999999997</v>
      </c>
      <c r="DT7" s="75">
        <f t="shared" si="16"/>
        <v>0</v>
      </c>
      <c r="DU7" s="75">
        <f t="shared" si="17"/>
        <v>0</v>
      </c>
      <c r="DV7" s="75">
        <f t="shared" si="18"/>
        <v>46.379999999999995</v>
      </c>
      <c r="DW7" s="75">
        <f t="shared" si="123"/>
        <v>0</v>
      </c>
      <c r="DX7" s="75">
        <f t="shared" si="19"/>
        <v>0</v>
      </c>
      <c r="DY7" s="75">
        <f t="shared" si="124"/>
        <v>217.05840000000001</v>
      </c>
      <c r="DZ7" s="75">
        <f t="shared" si="125"/>
        <v>0</v>
      </c>
      <c r="EA7" s="75">
        <f t="shared" si="126"/>
        <v>222.624</v>
      </c>
      <c r="EB7" s="75">
        <f t="shared" si="127"/>
        <v>463.8</v>
      </c>
      <c r="EC7" s="75">
        <f t="shared" si="128"/>
        <v>332.934192</v>
      </c>
      <c r="ED7" s="75">
        <v>0</v>
      </c>
      <c r="EE7" s="75">
        <f t="shared" si="129"/>
        <v>166.96799999999999</v>
      </c>
      <c r="EF7" s="75">
        <f t="shared" si="130"/>
        <v>166.96799999999999</v>
      </c>
      <c r="EG7" s="75">
        <v>0</v>
      </c>
      <c r="EH7" s="75">
        <f t="shared" si="131"/>
        <v>172.81187999999997</v>
      </c>
      <c r="EI7" s="78">
        <f t="shared" si="132"/>
        <v>5129</v>
      </c>
      <c r="EJ7" s="78">
        <f t="shared" si="133"/>
        <v>103</v>
      </c>
      <c r="EK7" s="78">
        <f t="shared" si="134"/>
        <v>172</v>
      </c>
      <c r="EL7" s="77">
        <f t="shared" si="135"/>
        <v>235187.48239999998</v>
      </c>
      <c r="EM7" s="77">
        <f t="shared" si="20"/>
        <v>253322.19439999998</v>
      </c>
      <c r="EN7" s="77"/>
      <c r="EO7" s="77">
        <f t="shared" si="136"/>
        <v>235188</v>
      </c>
      <c r="EP7" s="77">
        <f t="shared" si="137"/>
        <v>7999</v>
      </c>
      <c r="EQ7" s="77">
        <f t="shared" si="138"/>
        <v>110</v>
      </c>
      <c r="ER7" s="77">
        <f t="shared" si="139"/>
        <v>4898</v>
      </c>
      <c r="ES7" s="76"/>
      <c r="ET7" s="75">
        <f t="shared" si="140"/>
        <v>9276</v>
      </c>
      <c r="EU7" s="75">
        <f t="shared" ref="EU7:EU22" si="206">SUM(AI7:AY7)-AK7-AQ7-AR7</f>
        <v>13356</v>
      </c>
      <c r="EV7" s="75">
        <f t="shared" si="141"/>
        <v>13356</v>
      </c>
      <c r="EW7" s="75">
        <f t="shared" si="21"/>
        <v>9276</v>
      </c>
      <c r="EX7" s="75">
        <f t="shared" si="22"/>
        <v>112858</v>
      </c>
      <c r="EY7" s="75">
        <f t="shared" si="142"/>
        <v>199962.8</v>
      </c>
      <c r="EZ7" s="79"/>
      <c r="FA7" s="76"/>
      <c r="FB7" s="80">
        <f t="shared" si="23"/>
        <v>111312</v>
      </c>
      <c r="FC7" s="80">
        <f t="shared" si="24"/>
        <v>1546</v>
      </c>
      <c r="FD7" s="80">
        <f t="shared" si="25"/>
        <v>0</v>
      </c>
      <c r="FE7" s="80">
        <f t="shared" si="26"/>
        <v>0</v>
      </c>
      <c r="FF7" s="80">
        <f t="shared" si="27"/>
        <v>0</v>
      </c>
      <c r="FG7" s="80">
        <f t="shared" si="28"/>
        <v>0</v>
      </c>
      <c r="FH7" s="80">
        <f t="shared" si="28"/>
        <v>0</v>
      </c>
      <c r="FI7" s="80">
        <f t="shared" si="29"/>
        <v>0</v>
      </c>
      <c r="FJ7" s="80">
        <f t="shared" si="143"/>
        <v>0</v>
      </c>
      <c r="FK7" s="80">
        <f t="shared" si="144"/>
        <v>0</v>
      </c>
      <c r="FL7" s="80">
        <f t="shared" si="144"/>
        <v>22260</v>
      </c>
      <c r="FM7" s="80">
        <f t="shared" si="30"/>
        <v>10684.8</v>
      </c>
      <c r="FN7" s="80">
        <v>0</v>
      </c>
      <c r="FO7" s="80">
        <f t="shared" si="31"/>
        <v>2100</v>
      </c>
      <c r="FP7" s="80">
        <f t="shared" si="32"/>
        <v>1700</v>
      </c>
      <c r="FQ7" s="80">
        <f t="shared" si="33"/>
        <v>0</v>
      </c>
      <c r="FR7" s="80">
        <f t="shared" si="34"/>
        <v>0</v>
      </c>
      <c r="FS7" s="80">
        <f t="shared" si="35"/>
        <v>0</v>
      </c>
      <c r="FT7" s="80">
        <f t="shared" si="35"/>
        <v>0</v>
      </c>
      <c r="FU7" s="80">
        <f t="shared" si="36"/>
        <v>0</v>
      </c>
      <c r="FV7" s="80">
        <f t="shared" si="36"/>
        <v>0</v>
      </c>
      <c r="FW7" s="80">
        <f t="shared" si="37"/>
        <v>11097.806400000001</v>
      </c>
      <c r="FX7" s="80">
        <f t="shared" si="37"/>
        <v>0</v>
      </c>
      <c r="FY7" s="80">
        <f t="shared" si="38"/>
        <v>0</v>
      </c>
      <c r="FZ7" s="80">
        <f t="shared" si="39"/>
        <v>5565.6</v>
      </c>
      <c r="GA7" s="80">
        <f t="shared" si="39"/>
        <v>0</v>
      </c>
      <c r="GB7" s="80">
        <f t="shared" si="39"/>
        <v>5760.3959999999997</v>
      </c>
      <c r="GC7" s="80">
        <f t="shared" si="40"/>
        <v>7235.2800000000007</v>
      </c>
      <c r="GD7" s="80">
        <f t="shared" si="41"/>
        <v>0</v>
      </c>
      <c r="GE7" s="80">
        <f t="shared" si="42"/>
        <v>0</v>
      </c>
      <c r="GF7" s="80">
        <v>0</v>
      </c>
      <c r="GG7" s="80">
        <f t="shared" si="43"/>
        <v>5565.6</v>
      </c>
      <c r="GH7" s="80">
        <v>0</v>
      </c>
      <c r="GI7" s="80">
        <f t="shared" si="44"/>
        <v>9720</v>
      </c>
      <c r="GJ7" s="80">
        <f t="shared" si="45"/>
        <v>39240</v>
      </c>
      <c r="GK7" s="80">
        <f t="shared" si="46"/>
        <v>0</v>
      </c>
      <c r="GL7" s="80">
        <f t="shared" si="47"/>
        <v>0</v>
      </c>
      <c r="GM7" s="80">
        <f t="shared" si="48"/>
        <v>0</v>
      </c>
      <c r="GN7" s="80">
        <f t="shared" si="49"/>
        <v>500</v>
      </c>
      <c r="GO7" s="80">
        <f t="shared" si="50"/>
        <v>0</v>
      </c>
      <c r="GP7" s="80">
        <f t="shared" si="51"/>
        <v>0</v>
      </c>
      <c r="GQ7" s="80">
        <f t="shared" si="52"/>
        <v>0</v>
      </c>
      <c r="GR7" s="80">
        <f t="shared" si="53"/>
        <v>0</v>
      </c>
      <c r="GS7" s="80">
        <f t="shared" si="54"/>
        <v>900</v>
      </c>
      <c r="GT7" s="80">
        <f t="shared" si="55"/>
        <v>0</v>
      </c>
      <c r="GU7" s="80">
        <f t="shared" si="56"/>
        <v>0</v>
      </c>
      <c r="GV7" s="80">
        <f t="shared" si="57"/>
        <v>0</v>
      </c>
      <c r="GW7" s="80">
        <f t="shared" si="58"/>
        <v>0</v>
      </c>
      <c r="GX7" s="80">
        <f t="shared" si="59"/>
        <v>0</v>
      </c>
      <c r="GY7" s="80">
        <f t="shared" si="60"/>
        <v>0</v>
      </c>
      <c r="GZ7" s="80">
        <v>0</v>
      </c>
      <c r="HA7" s="80">
        <f t="shared" si="61"/>
        <v>5129</v>
      </c>
      <c r="HB7" s="80">
        <f t="shared" si="62"/>
        <v>0</v>
      </c>
      <c r="HC7" s="80">
        <f t="shared" si="63"/>
        <v>0</v>
      </c>
      <c r="HD7" s="80">
        <f t="shared" si="64"/>
        <v>235187.48240000001</v>
      </c>
      <c r="HE7" s="80">
        <f t="shared" si="65"/>
        <v>7998.5120000000006</v>
      </c>
      <c r="HF7" s="80">
        <f t="shared" si="66"/>
        <v>110</v>
      </c>
      <c r="HG7" s="80">
        <f t="shared" si="67"/>
        <v>4897.2</v>
      </c>
      <c r="HH7" s="80">
        <f t="shared" si="145"/>
        <v>13005.712</v>
      </c>
      <c r="HI7" s="76"/>
      <c r="HJ7" s="76">
        <f t="shared" si="146"/>
        <v>111312</v>
      </c>
      <c r="HK7" s="76">
        <f t="shared" si="147"/>
        <v>1546</v>
      </c>
      <c r="HL7" s="76">
        <f t="shared" si="148"/>
        <v>0</v>
      </c>
      <c r="HM7" s="76">
        <f t="shared" si="149"/>
        <v>0</v>
      </c>
      <c r="HN7" s="76">
        <f t="shared" si="150"/>
        <v>0</v>
      </c>
      <c r="HO7" s="76">
        <f t="shared" si="151"/>
        <v>0</v>
      </c>
      <c r="HP7" s="76">
        <f t="shared" si="152"/>
        <v>0</v>
      </c>
      <c r="HQ7" s="76">
        <f t="shared" si="153"/>
        <v>0</v>
      </c>
      <c r="HR7" s="76">
        <f t="shared" si="154"/>
        <v>0</v>
      </c>
      <c r="HS7" s="76">
        <f t="shared" si="155"/>
        <v>0</v>
      </c>
      <c r="HT7" s="76">
        <f t="shared" si="156"/>
        <v>22260</v>
      </c>
      <c r="HU7" s="76">
        <f t="shared" si="157"/>
        <v>10685</v>
      </c>
      <c r="HV7" s="76">
        <f t="shared" si="158"/>
        <v>0</v>
      </c>
      <c r="HW7" s="76">
        <f t="shared" si="159"/>
        <v>2100</v>
      </c>
      <c r="HX7" s="76">
        <f t="shared" si="160"/>
        <v>1700</v>
      </c>
      <c r="HY7" s="76">
        <f t="shared" si="161"/>
        <v>0</v>
      </c>
      <c r="HZ7" s="76">
        <f t="shared" si="162"/>
        <v>0</v>
      </c>
      <c r="IA7" s="76">
        <f t="shared" si="163"/>
        <v>0</v>
      </c>
      <c r="IB7" s="76">
        <f t="shared" si="164"/>
        <v>0</v>
      </c>
      <c r="IC7" s="76">
        <f t="shared" si="165"/>
        <v>0</v>
      </c>
      <c r="ID7" s="76">
        <f t="shared" si="166"/>
        <v>0</v>
      </c>
      <c r="IE7" s="76">
        <f t="shared" si="167"/>
        <v>11098</v>
      </c>
      <c r="IF7" s="76">
        <f t="shared" si="168"/>
        <v>0</v>
      </c>
      <c r="IG7" s="76">
        <f t="shared" si="169"/>
        <v>0</v>
      </c>
      <c r="IH7" s="76">
        <f t="shared" si="170"/>
        <v>5566</v>
      </c>
      <c r="II7" s="76">
        <f t="shared" si="171"/>
        <v>0</v>
      </c>
      <c r="IJ7" s="76">
        <f t="shared" si="172"/>
        <v>5761</v>
      </c>
      <c r="IK7" s="76">
        <f t="shared" si="173"/>
        <v>7236</v>
      </c>
      <c r="IL7" s="76">
        <f t="shared" si="174"/>
        <v>0</v>
      </c>
      <c r="IM7" s="76">
        <f t="shared" si="175"/>
        <v>0</v>
      </c>
      <c r="IN7" s="76">
        <f t="shared" si="176"/>
        <v>0</v>
      </c>
      <c r="IO7" s="76">
        <f t="shared" si="177"/>
        <v>5566</v>
      </c>
      <c r="IP7" s="76">
        <f t="shared" si="178"/>
        <v>0</v>
      </c>
      <c r="IQ7" s="76">
        <f t="shared" si="179"/>
        <v>9720</v>
      </c>
      <c r="IR7" s="76">
        <f t="shared" si="180"/>
        <v>39240</v>
      </c>
      <c r="IS7" s="76">
        <f t="shared" si="181"/>
        <v>0</v>
      </c>
      <c r="IT7" s="76">
        <f t="shared" si="182"/>
        <v>0</v>
      </c>
      <c r="IU7" s="76">
        <f t="shared" si="183"/>
        <v>0</v>
      </c>
      <c r="IV7" s="76">
        <f t="shared" si="184"/>
        <v>500</v>
      </c>
      <c r="IW7" s="76">
        <f t="shared" si="185"/>
        <v>0</v>
      </c>
      <c r="IX7" s="76">
        <f t="shared" si="186"/>
        <v>0</v>
      </c>
      <c r="IY7" s="76">
        <f t="shared" si="187"/>
        <v>0</v>
      </c>
      <c r="IZ7" s="76">
        <f t="shared" si="188"/>
        <v>0</v>
      </c>
      <c r="JA7" s="76">
        <f t="shared" si="189"/>
        <v>900</v>
      </c>
      <c r="JB7" s="76">
        <f t="shared" si="190"/>
        <v>0</v>
      </c>
      <c r="JC7" s="76">
        <f t="shared" si="191"/>
        <v>0</v>
      </c>
      <c r="JD7" s="76">
        <f t="shared" si="192"/>
        <v>0</v>
      </c>
      <c r="JE7" s="76">
        <f t="shared" si="193"/>
        <v>0</v>
      </c>
      <c r="JF7" s="76">
        <f t="shared" si="194"/>
        <v>0</v>
      </c>
      <c r="JG7" s="76">
        <f t="shared" si="195"/>
        <v>0</v>
      </c>
      <c r="JH7" s="76">
        <f t="shared" si="196"/>
        <v>0</v>
      </c>
      <c r="JI7" s="76">
        <f t="shared" si="197"/>
        <v>5129</v>
      </c>
      <c r="JJ7" s="76">
        <f t="shared" si="198"/>
        <v>0</v>
      </c>
      <c r="JK7" s="76">
        <f t="shared" si="199"/>
        <v>0</v>
      </c>
      <c r="JL7" s="76">
        <f t="shared" si="200"/>
        <v>235188</v>
      </c>
      <c r="JM7" s="76">
        <f t="shared" si="201"/>
        <v>7999</v>
      </c>
      <c r="JN7" s="76">
        <f t="shared" si="202"/>
        <v>110</v>
      </c>
      <c r="JO7" s="76">
        <f t="shared" si="203"/>
        <v>4898</v>
      </c>
      <c r="JP7" s="67">
        <f t="shared" si="204"/>
        <v>13007</v>
      </c>
      <c r="JU7" s="67"/>
      <c r="JV7" s="67"/>
    </row>
    <row r="8" spans="1:283" s="66" customFormat="1" ht="15" customHeight="1" x14ac:dyDescent="0.25">
      <c r="A8" s="63">
        <v>4</v>
      </c>
      <c r="B8" s="63" t="s">
        <v>327</v>
      </c>
      <c r="C8" s="122" t="s">
        <v>341</v>
      </c>
      <c r="D8" s="63">
        <v>1403</v>
      </c>
      <c r="E8" s="64" t="s">
        <v>342</v>
      </c>
      <c r="F8" s="63" t="s">
        <v>330</v>
      </c>
      <c r="G8" s="65" t="s">
        <v>331</v>
      </c>
      <c r="I8" s="63" t="str">
        <f t="shared" si="10"/>
        <v>21123.18.3.18.1403.E020C0100000.04-001</v>
      </c>
      <c r="J8" s="63"/>
      <c r="K8" s="64"/>
      <c r="L8" s="63">
        <v>4</v>
      </c>
      <c r="M8" s="63"/>
      <c r="N8" s="67" t="s">
        <v>332</v>
      </c>
      <c r="O8" s="66" t="s">
        <v>333</v>
      </c>
      <c r="P8" s="66" t="s">
        <v>334</v>
      </c>
      <c r="Q8" s="68" t="str">
        <f t="shared" si="70"/>
        <v>XXXX FFFF HHH</v>
      </c>
      <c r="R8" s="63"/>
      <c r="S8" s="63"/>
      <c r="T8" s="124" t="s">
        <v>209</v>
      </c>
      <c r="U8" s="69">
        <v>4</v>
      </c>
      <c r="V8" s="125">
        <v>300</v>
      </c>
      <c r="W8" s="66" t="s">
        <v>337</v>
      </c>
      <c r="X8" s="66" t="s">
        <v>336</v>
      </c>
      <c r="Y8" s="70"/>
      <c r="Z8" s="70"/>
      <c r="AA8" s="63"/>
      <c r="AB8" s="72" t="str">
        <f t="shared" si="71"/>
        <v/>
      </c>
      <c r="AC8" s="72" t="str">
        <f t="shared" si="72"/>
        <v/>
      </c>
      <c r="AD8" s="69" t="s">
        <v>370</v>
      </c>
      <c r="AE8" s="69" t="s">
        <v>371</v>
      </c>
      <c r="AF8" s="69" t="s">
        <v>210</v>
      </c>
      <c r="AG8" s="69">
        <v>1</v>
      </c>
      <c r="AH8" s="124">
        <v>12</v>
      </c>
      <c r="AI8" s="73">
        <f>IF(T8="CO",VLOOKUP(V8,TABULADOR!$A$4:$B$21,2,FALSE),0)</f>
        <v>8365</v>
      </c>
      <c r="AJ8" s="73">
        <f>IF(T8="BA",VLOOKUP(V8,TABULADOR!$C$4:$D$21,2,FALSE),0)</f>
        <v>0</v>
      </c>
      <c r="AK8" s="73">
        <v>0</v>
      </c>
      <c r="AL8" s="73">
        <v>0</v>
      </c>
      <c r="AM8" s="73">
        <v>0</v>
      </c>
      <c r="AN8" s="73">
        <v>0</v>
      </c>
      <c r="AO8" s="73">
        <v>0</v>
      </c>
      <c r="AP8" s="73">
        <v>0</v>
      </c>
      <c r="AQ8" s="73">
        <v>0</v>
      </c>
      <c r="AR8" s="73">
        <v>0</v>
      </c>
      <c r="AS8" s="73">
        <v>0</v>
      </c>
      <c r="AT8" s="73">
        <v>0</v>
      </c>
      <c r="AU8" s="73">
        <f>VLOOKUP(V8,TABULADOR!$C$4:$E$21,3,FALSE)</f>
        <v>500</v>
      </c>
      <c r="AV8" s="73">
        <f>VLOOKUP(V8,TABULADOR!$C$4:$F$21,4,FALSE)</f>
        <v>310</v>
      </c>
      <c r="AW8" s="73">
        <f>VLOOKUP(V8,TABULADOR!$C$4:$G$21,5,FALSE)</f>
        <v>0</v>
      </c>
      <c r="AX8" s="73">
        <f>VLOOKUP(V8,TABULADOR!$C$4:$H$21,6,FALSE)</f>
        <v>3000</v>
      </c>
      <c r="AY8" s="73">
        <f>VLOOKUP(V8,TABULADOR!$C$4:$I$21,7,FALSE)</f>
        <v>0</v>
      </c>
      <c r="AZ8" s="74">
        <f t="shared" si="73"/>
        <v>12175</v>
      </c>
      <c r="BA8" s="75">
        <f t="shared" si="74"/>
        <v>100380</v>
      </c>
      <c r="BB8" s="75">
        <f t="shared" si="75"/>
        <v>0</v>
      </c>
      <c r="BC8" s="75">
        <f t="shared" si="76"/>
        <v>0</v>
      </c>
      <c r="BD8" s="75">
        <f t="shared" si="77"/>
        <v>0</v>
      </c>
      <c r="BE8" s="75">
        <f t="shared" si="78"/>
        <v>0</v>
      </c>
      <c r="BF8" s="75">
        <f t="shared" si="79"/>
        <v>0</v>
      </c>
      <c r="BG8" s="75">
        <f t="shared" si="80"/>
        <v>0</v>
      </c>
      <c r="BH8" s="75">
        <f t="shared" si="81"/>
        <v>0</v>
      </c>
      <c r="BI8" s="75">
        <f t="shared" si="82"/>
        <v>0</v>
      </c>
      <c r="BJ8" s="75">
        <f t="shared" si="83"/>
        <v>0</v>
      </c>
      <c r="BK8" s="75">
        <f t="shared" si="84"/>
        <v>0</v>
      </c>
      <c r="BL8" s="75">
        <f t="shared" si="85"/>
        <v>0</v>
      </c>
      <c r="BM8" s="75">
        <f t="shared" si="86"/>
        <v>6000</v>
      </c>
      <c r="BN8" s="75">
        <f t="shared" si="87"/>
        <v>3720</v>
      </c>
      <c r="BO8" s="75">
        <f t="shared" si="88"/>
        <v>0</v>
      </c>
      <c r="BP8" s="75">
        <f t="shared" si="89"/>
        <v>36000</v>
      </c>
      <c r="BQ8" s="75">
        <f t="shared" si="11"/>
        <v>0</v>
      </c>
      <c r="BR8" s="74">
        <f t="shared" si="90"/>
        <v>146100</v>
      </c>
      <c r="BS8" s="75">
        <f t="shared" si="91"/>
        <v>1394.1666666666665</v>
      </c>
      <c r="BT8" s="75">
        <f t="shared" si="92"/>
        <v>0</v>
      </c>
      <c r="BU8" s="75">
        <f t="shared" si="93"/>
        <v>9740</v>
      </c>
      <c r="BV8" s="114">
        <v>0</v>
      </c>
      <c r="BW8" s="114">
        <v>0</v>
      </c>
      <c r="BX8" s="75">
        <f t="shared" si="94"/>
        <v>20291.666666666664</v>
      </c>
      <c r="BY8" s="114">
        <f t="shared" si="95"/>
        <v>0</v>
      </c>
      <c r="BZ8" s="114">
        <f t="shared" si="96"/>
        <v>0</v>
      </c>
      <c r="CA8" s="114">
        <f t="shared" si="97"/>
        <v>0</v>
      </c>
      <c r="CB8" s="114">
        <f t="shared" si="98"/>
        <v>0</v>
      </c>
      <c r="CC8" s="76">
        <f t="shared" si="99"/>
        <v>1700</v>
      </c>
      <c r="CD8" s="75">
        <f t="shared" si="100"/>
        <v>500</v>
      </c>
      <c r="CE8" s="75">
        <f t="shared" si="101"/>
        <v>1600</v>
      </c>
      <c r="CF8" s="121">
        <v>0</v>
      </c>
      <c r="CG8" s="121">
        <v>0</v>
      </c>
      <c r="CH8" s="75">
        <f t="shared" si="102"/>
        <v>500</v>
      </c>
      <c r="CI8" s="76">
        <f t="shared" si="103"/>
        <v>0</v>
      </c>
      <c r="CJ8" s="76">
        <v>0</v>
      </c>
      <c r="CK8" s="76">
        <v>0</v>
      </c>
      <c r="CL8" s="76">
        <v>0</v>
      </c>
      <c r="CM8" s="76">
        <f t="shared" si="104"/>
        <v>900</v>
      </c>
      <c r="CN8" s="76">
        <v>0</v>
      </c>
      <c r="CO8" s="76">
        <v>0</v>
      </c>
      <c r="CP8" s="76">
        <v>0</v>
      </c>
      <c r="CQ8" s="77">
        <f t="shared" si="12"/>
        <v>0</v>
      </c>
      <c r="CR8" s="121">
        <v>0</v>
      </c>
      <c r="CS8" s="77">
        <f t="shared" si="105"/>
        <v>0</v>
      </c>
      <c r="CT8" s="77">
        <f t="shared" si="106"/>
        <v>0</v>
      </c>
      <c r="CU8" s="77">
        <f t="shared" si="13"/>
        <v>36625.833333333328</v>
      </c>
      <c r="CV8" s="75">
        <f t="shared" si="107"/>
        <v>10007.886000000002</v>
      </c>
      <c r="CW8" s="75">
        <v>0</v>
      </c>
      <c r="CX8" s="75">
        <f t="shared" si="108"/>
        <v>5019</v>
      </c>
      <c r="CY8" s="75">
        <v>0</v>
      </c>
      <c r="CZ8" s="75">
        <f t="shared" si="109"/>
        <v>5194.6649999999991</v>
      </c>
      <c r="DA8" s="75">
        <v>0</v>
      </c>
      <c r="DB8" s="75">
        <f t="shared" si="14"/>
        <v>6524.7000000000007</v>
      </c>
      <c r="DC8" s="76">
        <v>0</v>
      </c>
      <c r="DD8" s="75">
        <v>0</v>
      </c>
      <c r="DE8" s="75">
        <f t="shared" si="110"/>
        <v>5019</v>
      </c>
      <c r="DF8" s="77">
        <f t="shared" si="111"/>
        <v>31765.251</v>
      </c>
      <c r="DG8" s="75">
        <f t="shared" si="112"/>
        <v>7309.0333333333328</v>
      </c>
      <c r="DH8" s="75">
        <f t="shared" si="113"/>
        <v>4464.1666666666661</v>
      </c>
      <c r="DI8" s="75">
        <f t="shared" si="114"/>
        <v>110</v>
      </c>
      <c r="DJ8" s="77">
        <f t="shared" si="15"/>
        <v>11883.199999999999</v>
      </c>
      <c r="DK8" s="78">
        <f t="shared" si="205"/>
        <v>0</v>
      </c>
      <c r="DL8" s="78">
        <f t="shared" si="115"/>
        <v>0</v>
      </c>
      <c r="DM8" s="78">
        <f t="shared" si="116"/>
        <v>0</v>
      </c>
      <c r="DN8" s="78">
        <f t="shared" si="117"/>
        <v>0</v>
      </c>
      <c r="DO8" s="78">
        <f t="shared" si="118"/>
        <v>0</v>
      </c>
      <c r="DP8" s="78">
        <f t="shared" si="119"/>
        <v>0</v>
      </c>
      <c r="DQ8" s="78">
        <f t="shared" si="120"/>
        <v>0</v>
      </c>
      <c r="DR8" s="78">
        <f t="shared" si="121"/>
        <v>0</v>
      </c>
      <c r="DS8" s="75">
        <f>((AI8)*0.03)*AH8</f>
        <v>3011.3999999999996</v>
      </c>
      <c r="DT8" s="75">
        <f t="shared" si="16"/>
        <v>0</v>
      </c>
      <c r="DU8" s="75">
        <f>IF(AM8&gt;1,DS8+DT8)*20%</f>
        <v>0</v>
      </c>
      <c r="DV8" s="75">
        <f>(DS8/12)/30*5</f>
        <v>41.824999999999989</v>
      </c>
      <c r="DW8" s="75">
        <f t="shared" si="123"/>
        <v>0</v>
      </c>
      <c r="DX8" s="75">
        <f t="shared" si="19"/>
        <v>0</v>
      </c>
      <c r="DY8" s="75">
        <f t="shared" si="124"/>
        <v>195.74099999999999</v>
      </c>
      <c r="DZ8" s="75">
        <f t="shared" si="125"/>
        <v>0</v>
      </c>
      <c r="EA8" s="75">
        <f t="shared" si="126"/>
        <v>200.75999999999996</v>
      </c>
      <c r="EB8" s="75">
        <f t="shared" si="127"/>
        <v>418.24999999999994</v>
      </c>
      <c r="EC8" s="75">
        <f t="shared" si="128"/>
        <v>300.23658</v>
      </c>
      <c r="ED8" s="75">
        <v>0</v>
      </c>
      <c r="EE8" s="75">
        <f t="shared" si="129"/>
        <v>150.57</v>
      </c>
      <c r="EF8" s="75">
        <f>(DS8+DT8+DU8)*5%</f>
        <v>150.57</v>
      </c>
      <c r="EG8" s="75">
        <v>0</v>
      </c>
      <c r="EH8" s="75">
        <f t="shared" si="131"/>
        <v>155.83994999999996</v>
      </c>
      <c r="EI8" s="78">
        <f t="shared" si="132"/>
        <v>4626</v>
      </c>
      <c r="EJ8" s="78">
        <f t="shared" si="133"/>
        <v>93</v>
      </c>
      <c r="EK8" s="78">
        <f t="shared" si="134"/>
        <v>155</v>
      </c>
      <c r="EL8" s="77">
        <f t="shared" si="135"/>
        <v>214491.0843333333</v>
      </c>
      <c r="EM8" s="77">
        <f t="shared" si="20"/>
        <v>231000.28433333331</v>
      </c>
      <c r="EN8" s="77"/>
      <c r="EO8" s="77">
        <f t="shared" si="136"/>
        <v>214492</v>
      </c>
      <c r="EP8" s="77">
        <f t="shared" si="137"/>
        <v>7310</v>
      </c>
      <c r="EQ8" s="77">
        <f t="shared" si="138"/>
        <v>110</v>
      </c>
      <c r="ER8" s="77">
        <f t="shared" si="139"/>
        <v>4465</v>
      </c>
      <c r="ES8" s="76"/>
      <c r="ET8" s="75">
        <f t="shared" si="140"/>
        <v>8365</v>
      </c>
      <c r="EU8" s="75">
        <f t="shared" si="206"/>
        <v>12175</v>
      </c>
      <c r="EV8" s="75">
        <f t="shared" si="141"/>
        <v>12175</v>
      </c>
      <c r="EW8" s="75">
        <f t="shared" si="21"/>
        <v>8365</v>
      </c>
      <c r="EX8" s="75">
        <f t="shared" si="22"/>
        <v>101774.16666666667</v>
      </c>
      <c r="EY8" s="75">
        <f t="shared" si="142"/>
        <v>182725.83333333331</v>
      </c>
      <c r="EZ8" s="79"/>
      <c r="FA8" s="76"/>
      <c r="FB8" s="80">
        <f t="shared" si="23"/>
        <v>100380</v>
      </c>
      <c r="FC8" s="80">
        <f t="shared" si="24"/>
        <v>1394.1666666666665</v>
      </c>
      <c r="FD8" s="80">
        <f t="shared" si="25"/>
        <v>0</v>
      </c>
      <c r="FE8" s="80">
        <f t="shared" si="26"/>
        <v>0</v>
      </c>
      <c r="FF8" s="80">
        <f t="shared" si="27"/>
        <v>0</v>
      </c>
      <c r="FG8" s="80">
        <f t="shared" si="28"/>
        <v>0</v>
      </c>
      <c r="FH8" s="80">
        <f t="shared" si="28"/>
        <v>0</v>
      </c>
      <c r="FI8" s="80">
        <f t="shared" si="29"/>
        <v>0</v>
      </c>
      <c r="FJ8" s="80">
        <f t="shared" si="143"/>
        <v>0</v>
      </c>
      <c r="FK8" s="80">
        <f t="shared" si="144"/>
        <v>0</v>
      </c>
      <c r="FL8" s="80">
        <f t="shared" si="144"/>
        <v>20291.666666666664</v>
      </c>
      <c r="FM8" s="80">
        <f t="shared" si="30"/>
        <v>9740</v>
      </c>
      <c r="FN8" s="80">
        <v>0</v>
      </c>
      <c r="FO8" s="80">
        <f t="shared" si="31"/>
        <v>2100</v>
      </c>
      <c r="FP8" s="80">
        <f t="shared" si="32"/>
        <v>1700</v>
      </c>
      <c r="FQ8" s="80">
        <f t="shared" si="33"/>
        <v>0</v>
      </c>
      <c r="FR8" s="80">
        <f t="shared" si="34"/>
        <v>0</v>
      </c>
      <c r="FS8" s="80">
        <f t="shared" si="35"/>
        <v>0</v>
      </c>
      <c r="FT8" s="80">
        <f t="shared" si="35"/>
        <v>0</v>
      </c>
      <c r="FU8" s="80">
        <f t="shared" si="36"/>
        <v>0</v>
      </c>
      <c r="FV8" s="80">
        <f t="shared" si="36"/>
        <v>0</v>
      </c>
      <c r="FW8" s="80">
        <f t="shared" si="37"/>
        <v>10007.886000000002</v>
      </c>
      <c r="FX8" s="80">
        <f t="shared" si="37"/>
        <v>0</v>
      </c>
      <c r="FY8" s="80">
        <f t="shared" si="38"/>
        <v>0</v>
      </c>
      <c r="FZ8" s="80">
        <f t="shared" si="39"/>
        <v>5019</v>
      </c>
      <c r="GA8" s="80">
        <f t="shared" si="39"/>
        <v>0</v>
      </c>
      <c r="GB8" s="80">
        <f t="shared" si="39"/>
        <v>5194.6649999999991</v>
      </c>
      <c r="GC8" s="80">
        <f t="shared" si="40"/>
        <v>6524.7000000000007</v>
      </c>
      <c r="GD8" s="80">
        <f t="shared" si="41"/>
        <v>0</v>
      </c>
      <c r="GE8" s="80">
        <f t="shared" si="42"/>
        <v>0</v>
      </c>
      <c r="GF8" s="80">
        <v>0</v>
      </c>
      <c r="GG8" s="80">
        <f t="shared" si="43"/>
        <v>5019</v>
      </c>
      <c r="GH8" s="80">
        <v>0</v>
      </c>
      <c r="GI8" s="80">
        <f t="shared" si="44"/>
        <v>9720</v>
      </c>
      <c r="GJ8" s="80">
        <f t="shared" si="45"/>
        <v>36000</v>
      </c>
      <c r="GK8" s="80">
        <f t="shared" si="46"/>
        <v>0</v>
      </c>
      <c r="GL8" s="80">
        <f t="shared" si="47"/>
        <v>0</v>
      </c>
      <c r="GM8" s="80">
        <f t="shared" si="48"/>
        <v>0</v>
      </c>
      <c r="GN8" s="80">
        <f t="shared" si="49"/>
        <v>500</v>
      </c>
      <c r="GO8" s="80">
        <f t="shared" si="50"/>
        <v>0</v>
      </c>
      <c r="GP8" s="80">
        <f t="shared" si="51"/>
        <v>0</v>
      </c>
      <c r="GQ8" s="80">
        <f t="shared" si="52"/>
        <v>0</v>
      </c>
      <c r="GR8" s="80">
        <f t="shared" si="53"/>
        <v>0</v>
      </c>
      <c r="GS8" s="80">
        <f t="shared" si="54"/>
        <v>900</v>
      </c>
      <c r="GT8" s="80">
        <f t="shared" si="55"/>
        <v>0</v>
      </c>
      <c r="GU8" s="80">
        <f t="shared" si="56"/>
        <v>0</v>
      </c>
      <c r="GV8" s="80">
        <f t="shared" si="57"/>
        <v>0</v>
      </c>
      <c r="GW8" s="80">
        <f t="shared" si="58"/>
        <v>0</v>
      </c>
      <c r="GX8" s="80">
        <f t="shared" si="59"/>
        <v>0</v>
      </c>
      <c r="GY8" s="80">
        <f t="shared" si="60"/>
        <v>0</v>
      </c>
      <c r="GZ8" s="80">
        <v>0</v>
      </c>
      <c r="HA8" s="80">
        <f t="shared" si="61"/>
        <v>4626</v>
      </c>
      <c r="HB8" s="80">
        <f t="shared" si="62"/>
        <v>0</v>
      </c>
      <c r="HC8" s="80">
        <f t="shared" si="63"/>
        <v>0</v>
      </c>
      <c r="HD8" s="80">
        <f t="shared" si="64"/>
        <v>214491.08433333336</v>
      </c>
      <c r="HE8" s="80">
        <f t="shared" si="65"/>
        <v>7309.0333333333347</v>
      </c>
      <c r="HF8" s="80">
        <f t="shared" si="66"/>
        <v>110</v>
      </c>
      <c r="HG8" s="80">
        <f t="shared" si="67"/>
        <v>4464.1666666666661</v>
      </c>
      <c r="HH8" s="80">
        <f t="shared" si="145"/>
        <v>11883.2</v>
      </c>
      <c r="HI8" s="76"/>
      <c r="HJ8" s="76">
        <f t="shared" si="146"/>
        <v>100380</v>
      </c>
      <c r="HK8" s="76">
        <f t="shared" si="147"/>
        <v>1395</v>
      </c>
      <c r="HL8" s="76">
        <f t="shared" si="148"/>
        <v>0</v>
      </c>
      <c r="HM8" s="76">
        <f t="shared" si="149"/>
        <v>0</v>
      </c>
      <c r="HN8" s="76">
        <f t="shared" si="150"/>
        <v>0</v>
      </c>
      <c r="HO8" s="76">
        <f t="shared" si="151"/>
        <v>0</v>
      </c>
      <c r="HP8" s="76">
        <f t="shared" si="152"/>
        <v>0</v>
      </c>
      <c r="HQ8" s="76">
        <f t="shared" si="153"/>
        <v>0</v>
      </c>
      <c r="HR8" s="76">
        <f t="shared" si="154"/>
        <v>0</v>
      </c>
      <c r="HS8" s="76">
        <f t="shared" si="155"/>
        <v>0</v>
      </c>
      <c r="HT8" s="76">
        <f t="shared" si="156"/>
        <v>20292</v>
      </c>
      <c r="HU8" s="76">
        <f t="shared" si="157"/>
        <v>9740</v>
      </c>
      <c r="HV8" s="76">
        <f t="shared" si="158"/>
        <v>0</v>
      </c>
      <c r="HW8" s="76">
        <f t="shared" si="159"/>
        <v>2100</v>
      </c>
      <c r="HX8" s="76">
        <f t="shared" si="160"/>
        <v>1700</v>
      </c>
      <c r="HY8" s="76">
        <f t="shared" si="161"/>
        <v>0</v>
      </c>
      <c r="HZ8" s="76">
        <f t="shared" si="162"/>
        <v>0</v>
      </c>
      <c r="IA8" s="76">
        <f t="shared" si="163"/>
        <v>0</v>
      </c>
      <c r="IB8" s="76">
        <f t="shared" si="164"/>
        <v>0</v>
      </c>
      <c r="IC8" s="76">
        <f t="shared" si="165"/>
        <v>0</v>
      </c>
      <c r="ID8" s="76">
        <f t="shared" si="166"/>
        <v>0</v>
      </c>
      <c r="IE8" s="76">
        <f t="shared" si="167"/>
        <v>10008</v>
      </c>
      <c r="IF8" s="76">
        <f t="shared" si="168"/>
        <v>0</v>
      </c>
      <c r="IG8" s="76">
        <f t="shared" si="169"/>
        <v>0</v>
      </c>
      <c r="IH8" s="76">
        <f t="shared" si="170"/>
        <v>5019</v>
      </c>
      <c r="II8" s="76">
        <f t="shared" si="171"/>
        <v>0</v>
      </c>
      <c r="IJ8" s="76">
        <f t="shared" si="172"/>
        <v>5195</v>
      </c>
      <c r="IK8" s="76">
        <f t="shared" si="173"/>
        <v>6525</v>
      </c>
      <c r="IL8" s="76">
        <f t="shared" si="174"/>
        <v>0</v>
      </c>
      <c r="IM8" s="76">
        <f t="shared" si="175"/>
        <v>0</v>
      </c>
      <c r="IN8" s="76">
        <f t="shared" si="176"/>
        <v>0</v>
      </c>
      <c r="IO8" s="76">
        <f t="shared" si="177"/>
        <v>5019</v>
      </c>
      <c r="IP8" s="76">
        <f t="shared" si="178"/>
        <v>0</v>
      </c>
      <c r="IQ8" s="76">
        <f t="shared" si="179"/>
        <v>9720</v>
      </c>
      <c r="IR8" s="76">
        <f t="shared" si="180"/>
        <v>36000</v>
      </c>
      <c r="IS8" s="76">
        <f t="shared" si="181"/>
        <v>0</v>
      </c>
      <c r="IT8" s="76">
        <f t="shared" si="182"/>
        <v>0</v>
      </c>
      <c r="IU8" s="76">
        <f t="shared" si="183"/>
        <v>0</v>
      </c>
      <c r="IV8" s="76">
        <f t="shared" si="184"/>
        <v>500</v>
      </c>
      <c r="IW8" s="76">
        <f t="shared" si="185"/>
        <v>0</v>
      </c>
      <c r="IX8" s="76">
        <f t="shared" si="186"/>
        <v>0</v>
      </c>
      <c r="IY8" s="76">
        <f t="shared" si="187"/>
        <v>0</v>
      </c>
      <c r="IZ8" s="76">
        <f t="shared" si="188"/>
        <v>0</v>
      </c>
      <c r="JA8" s="76">
        <f t="shared" si="189"/>
        <v>900</v>
      </c>
      <c r="JB8" s="76">
        <f t="shared" si="190"/>
        <v>0</v>
      </c>
      <c r="JC8" s="76">
        <f t="shared" si="191"/>
        <v>0</v>
      </c>
      <c r="JD8" s="76">
        <f t="shared" si="192"/>
        <v>0</v>
      </c>
      <c r="JE8" s="76">
        <f t="shared" si="193"/>
        <v>0</v>
      </c>
      <c r="JF8" s="76">
        <f t="shared" si="194"/>
        <v>0</v>
      </c>
      <c r="JG8" s="76">
        <f t="shared" si="195"/>
        <v>0</v>
      </c>
      <c r="JH8" s="76">
        <f t="shared" si="196"/>
        <v>0</v>
      </c>
      <c r="JI8" s="76">
        <f t="shared" si="197"/>
        <v>4626</v>
      </c>
      <c r="JJ8" s="76">
        <f t="shared" si="198"/>
        <v>0</v>
      </c>
      <c r="JK8" s="76">
        <f t="shared" si="199"/>
        <v>0</v>
      </c>
      <c r="JL8" s="76">
        <f t="shared" si="200"/>
        <v>214492</v>
      </c>
      <c r="JM8" s="76">
        <f t="shared" si="201"/>
        <v>7310</v>
      </c>
      <c r="JN8" s="76">
        <f t="shared" si="202"/>
        <v>110</v>
      </c>
      <c r="JO8" s="76">
        <f t="shared" si="203"/>
        <v>4465</v>
      </c>
      <c r="JP8" s="67">
        <f t="shared" si="204"/>
        <v>11885</v>
      </c>
      <c r="JU8" s="67"/>
      <c r="JV8" s="67"/>
    </row>
    <row r="9" spans="1:283" s="66" customFormat="1" ht="15" customHeight="1" x14ac:dyDescent="0.25">
      <c r="A9" s="63">
        <v>5</v>
      </c>
      <c r="B9" s="63" t="s">
        <v>327</v>
      </c>
      <c r="C9" s="122" t="s">
        <v>341</v>
      </c>
      <c r="D9" s="63">
        <v>1403</v>
      </c>
      <c r="E9" s="64" t="s">
        <v>342</v>
      </c>
      <c r="F9" s="63" t="s">
        <v>330</v>
      </c>
      <c r="G9" s="65" t="s">
        <v>331</v>
      </c>
      <c r="I9" s="63" t="str">
        <f t="shared" si="10"/>
        <v>21123.18.3.18.1403.E020C0100000.04-001</v>
      </c>
      <c r="J9" s="63"/>
      <c r="K9" s="64"/>
      <c r="L9" s="63">
        <v>5</v>
      </c>
      <c r="M9" s="63"/>
      <c r="N9" s="67" t="s">
        <v>332</v>
      </c>
      <c r="O9" s="66" t="s">
        <v>333</v>
      </c>
      <c r="P9" s="66" t="s">
        <v>334</v>
      </c>
      <c r="Q9" s="68" t="str">
        <f t="shared" si="70"/>
        <v>XXXX FFFF HHH</v>
      </c>
      <c r="R9" s="63"/>
      <c r="S9" s="63"/>
      <c r="T9" s="124" t="s">
        <v>209</v>
      </c>
      <c r="U9" s="69">
        <v>5</v>
      </c>
      <c r="V9" s="125">
        <v>500</v>
      </c>
      <c r="W9" s="66" t="s">
        <v>338</v>
      </c>
      <c r="X9" s="66" t="s">
        <v>339</v>
      </c>
      <c r="Y9" s="70"/>
      <c r="Z9" s="70"/>
      <c r="AA9" s="63"/>
      <c r="AB9" s="72" t="str">
        <f t="shared" si="71"/>
        <v/>
      </c>
      <c r="AC9" s="72" t="str">
        <f t="shared" si="72"/>
        <v/>
      </c>
      <c r="AD9" s="69" t="s">
        <v>370</v>
      </c>
      <c r="AE9" s="69" t="s">
        <v>371</v>
      </c>
      <c r="AF9" s="69" t="s">
        <v>210</v>
      </c>
      <c r="AG9" s="69">
        <v>0</v>
      </c>
      <c r="AH9" s="124">
        <v>12</v>
      </c>
      <c r="AI9" s="73">
        <f>IF(T9="CO",VLOOKUP(V9,TABULADOR!$A$4:$B$21,2,FALSE),0)</f>
        <v>8365</v>
      </c>
      <c r="AJ9" s="73">
        <f>IF(T9="BA",VLOOKUP(V9,TABULADOR!$C$4:$D$21,2,FALSE),0)</f>
        <v>0</v>
      </c>
      <c r="AK9" s="73">
        <v>0</v>
      </c>
      <c r="AL9" s="73">
        <v>0</v>
      </c>
      <c r="AM9" s="73">
        <v>0</v>
      </c>
      <c r="AN9" s="73">
        <v>0</v>
      </c>
      <c r="AO9" s="73">
        <v>0</v>
      </c>
      <c r="AP9" s="73">
        <v>0</v>
      </c>
      <c r="AQ9" s="73">
        <v>0</v>
      </c>
      <c r="AR9" s="73">
        <v>0</v>
      </c>
      <c r="AS9" s="73">
        <v>0</v>
      </c>
      <c r="AT9" s="73">
        <v>0</v>
      </c>
      <c r="AU9" s="73">
        <f>VLOOKUP(V9,TABULADOR!$C$4:$E$21,3,FALSE)</f>
        <v>500</v>
      </c>
      <c r="AV9" s="73">
        <f>VLOOKUP(V9,TABULADOR!$C$4:$F$21,4,FALSE)</f>
        <v>310</v>
      </c>
      <c r="AW9" s="73">
        <f>VLOOKUP(V9,TABULADOR!$C$4:$G$21,5,FALSE)</f>
        <v>0</v>
      </c>
      <c r="AX9" s="73">
        <f>VLOOKUP(V9,TABULADOR!$C$4:$H$21,6,FALSE)</f>
        <v>1800</v>
      </c>
      <c r="AY9" s="73">
        <f>VLOOKUP(V9,TABULADOR!$C$4:$I$21,7,FALSE)</f>
        <v>0</v>
      </c>
      <c r="AZ9" s="74">
        <f t="shared" si="73"/>
        <v>10975</v>
      </c>
      <c r="BA9" s="75">
        <f t="shared" si="74"/>
        <v>100380</v>
      </c>
      <c r="BB9" s="75">
        <f t="shared" si="75"/>
        <v>0</v>
      </c>
      <c r="BC9" s="75">
        <f t="shared" si="76"/>
        <v>0</v>
      </c>
      <c r="BD9" s="75">
        <f t="shared" si="77"/>
        <v>0</v>
      </c>
      <c r="BE9" s="75">
        <f t="shared" si="78"/>
        <v>0</v>
      </c>
      <c r="BF9" s="75">
        <f t="shared" si="79"/>
        <v>0</v>
      </c>
      <c r="BG9" s="75">
        <f t="shared" si="80"/>
        <v>0</v>
      </c>
      <c r="BH9" s="75">
        <f t="shared" si="81"/>
        <v>0</v>
      </c>
      <c r="BI9" s="75">
        <f t="shared" si="82"/>
        <v>0</v>
      </c>
      <c r="BJ9" s="75">
        <f t="shared" si="83"/>
        <v>0</v>
      </c>
      <c r="BK9" s="75">
        <f t="shared" si="84"/>
        <v>0</v>
      </c>
      <c r="BL9" s="75">
        <f t="shared" si="85"/>
        <v>0</v>
      </c>
      <c r="BM9" s="75">
        <f t="shared" si="86"/>
        <v>6000</v>
      </c>
      <c r="BN9" s="75">
        <f t="shared" si="87"/>
        <v>3720</v>
      </c>
      <c r="BO9" s="75">
        <f t="shared" si="88"/>
        <v>0</v>
      </c>
      <c r="BP9" s="75">
        <f t="shared" si="89"/>
        <v>21600</v>
      </c>
      <c r="BQ9" s="75">
        <f t="shared" si="11"/>
        <v>0</v>
      </c>
      <c r="BR9" s="74">
        <f t="shared" si="90"/>
        <v>131700</v>
      </c>
      <c r="BS9" s="75">
        <f t="shared" si="91"/>
        <v>1394.1666666666665</v>
      </c>
      <c r="BT9" s="75">
        <f t="shared" si="92"/>
        <v>0</v>
      </c>
      <c r="BU9" s="75">
        <f t="shared" si="93"/>
        <v>8780</v>
      </c>
      <c r="BV9" s="114">
        <v>0</v>
      </c>
      <c r="BW9" s="114">
        <v>0</v>
      </c>
      <c r="BX9" s="75">
        <f t="shared" si="94"/>
        <v>18291.666666666664</v>
      </c>
      <c r="BY9" s="114">
        <f t="shared" si="95"/>
        <v>0</v>
      </c>
      <c r="BZ9" s="114">
        <f t="shared" si="96"/>
        <v>0</v>
      </c>
      <c r="CA9" s="114">
        <f t="shared" si="97"/>
        <v>0</v>
      </c>
      <c r="CB9" s="114">
        <f t="shared" si="98"/>
        <v>0</v>
      </c>
      <c r="CC9" s="76">
        <f t="shared" si="99"/>
        <v>1700</v>
      </c>
      <c r="CD9" s="75">
        <f t="shared" si="100"/>
        <v>500</v>
      </c>
      <c r="CE9" s="75">
        <f t="shared" si="101"/>
        <v>1600</v>
      </c>
      <c r="CF9" s="121">
        <v>0</v>
      </c>
      <c r="CG9" s="121">
        <v>0</v>
      </c>
      <c r="CH9" s="75">
        <f t="shared" si="102"/>
        <v>500</v>
      </c>
      <c r="CI9" s="76">
        <f t="shared" si="103"/>
        <v>0</v>
      </c>
      <c r="CJ9" s="76">
        <v>0</v>
      </c>
      <c r="CK9" s="76">
        <v>0</v>
      </c>
      <c r="CL9" s="76">
        <v>0</v>
      </c>
      <c r="CM9" s="76">
        <f t="shared" si="104"/>
        <v>900</v>
      </c>
      <c r="CN9" s="76">
        <v>0</v>
      </c>
      <c r="CO9" s="76">
        <v>0</v>
      </c>
      <c r="CP9" s="76">
        <v>0</v>
      </c>
      <c r="CQ9" s="77">
        <f t="shared" si="12"/>
        <v>0</v>
      </c>
      <c r="CR9" s="121">
        <v>0</v>
      </c>
      <c r="CS9" s="77">
        <f t="shared" si="105"/>
        <v>0</v>
      </c>
      <c r="CT9" s="77">
        <f t="shared" si="106"/>
        <v>0</v>
      </c>
      <c r="CU9" s="77">
        <f t="shared" si="13"/>
        <v>33665.833333333328</v>
      </c>
      <c r="CV9" s="75">
        <f t="shared" si="107"/>
        <v>10007.886000000002</v>
      </c>
      <c r="CW9" s="75">
        <v>0</v>
      </c>
      <c r="CX9" s="75">
        <f t="shared" si="108"/>
        <v>5019</v>
      </c>
      <c r="CY9" s="75">
        <v>0</v>
      </c>
      <c r="CZ9" s="75">
        <f t="shared" si="109"/>
        <v>5194.6649999999991</v>
      </c>
      <c r="DA9" s="75">
        <v>0</v>
      </c>
      <c r="DB9" s="75">
        <f t="shared" si="14"/>
        <v>6524.7000000000007</v>
      </c>
      <c r="DC9" s="76">
        <v>0</v>
      </c>
      <c r="DD9" s="75">
        <v>0</v>
      </c>
      <c r="DE9" s="75">
        <f t="shared" si="110"/>
        <v>5019</v>
      </c>
      <c r="DF9" s="77">
        <f t="shared" si="111"/>
        <v>31765.251</v>
      </c>
      <c r="DG9" s="75">
        <f t="shared" si="112"/>
        <v>6614.6333333333323</v>
      </c>
      <c r="DH9" s="75">
        <f t="shared" si="113"/>
        <v>4024.1666666666661</v>
      </c>
      <c r="DI9" s="75">
        <f t="shared" si="114"/>
        <v>110</v>
      </c>
      <c r="DJ9" s="77">
        <f t="shared" si="15"/>
        <v>10748.8</v>
      </c>
      <c r="DK9" s="78">
        <f t="shared" si="205"/>
        <v>0</v>
      </c>
      <c r="DL9" s="78">
        <f t="shared" si="115"/>
        <v>0</v>
      </c>
      <c r="DM9" s="78">
        <f t="shared" si="116"/>
        <v>0</v>
      </c>
      <c r="DN9" s="78">
        <f t="shared" si="117"/>
        <v>0</v>
      </c>
      <c r="DO9" s="78">
        <f t="shared" si="118"/>
        <v>0</v>
      </c>
      <c r="DP9" s="78">
        <f t="shared" si="119"/>
        <v>0</v>
      </c>
      <c r="DQ9" s="78">
        <f t="shared" si="120"/>
        <v>0</v>
      </c>
      <c r="DR9" s="78">
        <f t="shared" si="121"/>
        <v>0</v>
      </c>
      <c r="DS9" s="75">
        <f t="shared" si="122"/>
        <v>3011.3999999999996</v>
      </c>
      <c r="DT9" s="75">
        <f t="shared" si="16"/>
        <v>0</v>
      </c>
      <c r="DU9" s="75">
        <f t="shared" ref="DU9:DU22" si="207">IF(AM9&gt;1,DS9+DT9)*20%</f>
        <v>0</v>
      </c>
      <c r="DV9" s="75">
        <f t="shared" ref="DV9:DV22" si="208">(DS9/12)/30*5</f>
        <v>41.824999999999989</v>
      </c>
      <c r="DW9" s="75">
        <f t="shared" si="123"/>
        <v>0</v>
      </c>
      <c r="DX9" s="75">
        <f t="shared" si="19"/>
        <v>0</v>
      </c>
      <c r="DY9" s="75">
        <f t="shared" si="124"/>
        <v>195.74099999999999</v>
      </c>
      <c r="DZ9" s="75">
        <f t="shared" si="125"/>
        <v>0</v>
      </c>
      <c r="EA9" s="75">
        <f t="shared" si="126"/>
        <v>200.75999999999996</v>
      </c>
      <c r="EB9" s="75">
        <f t="shared" si="127"/>
        <v>418.24999999999994</v>
      </c>
      <c r="EC9" s="75">
        <f t="shared" si="128"/>
        <v>300.23658</v>
      </c>
      <c r="ED9" s="75">
        <v>0</v>
      </c>
      <c r="EE9" s="75">
        <f t="shared" si="129"/>
        <v>150.57</v>
      </c>
      <c r="EF9" s="75">
        <f t="shared" si="130"/>
        <v>150.57</v>
      </c>
      <c r="EG9" s="75">
        <v>0</v>
      </c>
      <c r="EH9" s="75">
        <f t="shared" si="131"/>
        <v>155.83994999999996</v>
      </c>
      <c r="EI9" s="78">
        <f t="shared" si="132"/>
        <v>4626</v>
      </c>
      <c r="EJ9" s="78">
        <f t="shared" si="133"/>
        <v>93</v>
      </c>
      <c r="EK9" s="78">
        <f t="shared" si="134"/>
        <v>155</v>
      </c>
      <c r="EL9" s="77">
        <f t="shared" si="135"/>
        <v>197131.0843333333</v>
      </c>
      <c r="EM9" s="77">
        <f t="shared" si="20"/>
        <v>212505.88433333329</v>
      </c>
      <c r="EN9" s="77"/>
      <c r="EO9" s="77">
        <f t="shared" si="136"/>
        <v>197132</v>
      </c>
      <c r="EP9" s="77">
        <f t="shared" si="137"/>
        <v>6615</v>
      </c>
      <c r="EQ9" s="77">
        <f t="shared" si="138"/>
        <v>110</v>
      </c>
      <c r="ER9" s="77">
        <f t="shared" si="139"/>
        <v>4025</v>
      </c>
      <c r="ES9" s="76"/>
      <c r="ET9" s="75">
        <f t="shared" si="140"/>
        <v>8365</v>
      </c>
      <c r="EU9" s="75">
        <f t="shared" si="206"/>
        <v>10975</v>
      </c>
      <c r="EV9" s="75">
        <f t="shared" si="141"/>
        <v>10975</v>
      </c>
      <c r="EW9" s="75">
        <f t="shared" si="21"/>
        <v>8365</v>
      </c>
      <c r="EX9" s="75">
        <f t="shared" si="22"/>
        <v>101774.16666666667</v>
      </c>
      <c r="EY9" s="75">
        <f t="shared" si="142"/>
        <v>165365.83333333331</v>
      </c>
      <c r="EZ9" s="79"/>
      <c r="FA9" s="76"/>
      <c r="FB9" s="80">
        <f t="shared" si="23"/>
        <v>100380</v>
      </c>
      <c r="FC9" s="80">
        <f t="shared" si="24"/>
        <v>1394.1666666666665</v>
      </c>
      <c r="FD9" s="80">
        <f t="shared" si="25"/>
        <v>0</v>
      </c>
      <c r="FE9" s="80">
        <f t="shared" si="26"/>
        <v>0</v>
      </c>
      <c r="FF9" s="80">
        <f t="shared" si="27"/>
        <v>0</v>
      </c>
      <c r="FG9" s="80">
        <f t="shared" si="28"/>
        <v>0</v>
      </c>
      <c r="FH9" s="80">
        <f t="shared" si="28"/>
        <v>0</v>
      </c>
      <c r="FI9" s="80">
        <f t="shared" si="29"/>
        <v>0</v>
      </c>
      <c r="FJ9" s="80">
        <f t="shared" si="143"/>
        <v>0</v>
      </c>
      <c r="FK9" s="80">
        <f t="shared" si="144"/>
        <v>0</v>
      </c>
      <c r="FL9" s="80">
        <f t="shared" si="144"/>
        <v>18291.666666666664</v>
      </c>
      <c r="FM9" s="80">
        <f t="shared" si="30"/>
        <v>8780</v>
      </c>
      <c r="FN9" s="80">
        <v>0</v>
      </c>
      <c r="FO9" s="80">
        <f t="shared" si="31"/>
        <v>2100</v>
      </c>
      <c r="FP9" s="80">
        <f t="shared" si="32"/>
        <v>1700</v>
      </c>
      <c r="FQ9" s="80">
        <f t="shared" si="33"/>
        <v>0</v>
      </c>
      <c r="FR9" s="80">
        <f t="shared" si="34"/>
        <v>0</v>
      </c>
      <c r="FS9" s="80">
        <f t="shared" si="35"/>
        <v>0</v>
      </c>
      <c r="FT9" s="80">
        <f t="shared" si="35"/>
        <v>0</v>
      </c>
      <c r="FU9" s="80">
        <f t="shared" si="36"/>
        <v>0</v>
      </c>
      <c r="FV9" s="80">
        <f t="shared" si="36"/>
        <v>0</v>
      </c>
      <c r="FW9" s="80">
        <f t="shared" si="37"/>
        <v>10007.886000000002</v>
      </c>
      <c r="FX9" s="80">
        <f t="shared" si="37"/>
        <v>0</v>
      </c>
      <c r="FY9" s="80">
        <f t="shared" si="38"/>
        <v>0</v>
      </c>
      <c r="FZ9" s="80">
        <f t="shared" si="39"/>
        <v>5019</v>
      </c>
      <c r="GA9" s="80">
        <f t="shared" si="39"/>
        <v>0</v>
      </c>
      <c r="GB9" s="80">
        <f t="shared" si="39"/>
        <v>5194.6649999999991</v>
      </c>
      <c r="GC9" s="80">
        <f t="shared" si="40"/>
        <v>6524.7000000000007</v>
      </c>
      <c r="GD9" s="80">
        <f t="shared" si="41"/>
        <v>0</v>
      </c>
      <c r="GE9" s="80">
        <f t="shared" si="42"/>
        <v>0</v>
      </c>
      <c r="GF9" s="80">
        <v>0</v>
      </c>
      <c r="GG9" s="80">
        <f t="shared" si="43"/>
        <v>5019</v>
      </c>
      <c r="GH9" s="80">
        <v>0</v>
      </c>
      <c r="GI9" s="80">
        <f t="shared" si="44"/>
        <v>9720</v>
      </c>
      <c r="GJ9" s="80">
        <f t="shared" si="45"/>
        <v>21600</v>
      </c>
      <c r="GK9" s="80">
        <f t="shared" si="46"/>
        <v>0</v>
      </c>
      <c r="GL9" s="80">
        <f t="shared" si="47"/>
        <v>0</v>
      </c>
      <c r="GM9" s="80">
        <f t="shared" si="48"/>
        <v>0</v>
      </c>
      <c r="GN9" s="80">
        <f t="shared" si="49"/>
        <v>500</v>
      </c>
      <c r="GO9" s="80">
        <f t="shared" si="50"/>
        <v>0</v>
      </c>
      <c r="GP9" s="80">
        <f t="shared" si="51"/>
        <v>0</v>
      </c>
      <c r="GQ9" s="80">
        <f t="shared" si="52"/>
        <v>0</v>
      </c>
      <c r="GR9" s="80">
        <f t="shared" si="53"/>
        <v>0</v>
      </c>
      <c r="GS9" s="80">
        <f t="shared" si="54"/>
        <v>900</v>
      </c>
      <c r="GT9" s="80">
        <f t="shared" si="55"/>
        <v>0</v>
      </c>
      <c r="GU9" s="80">
        <f t="shared" si="56"/>
        <v>0</v>
      </c>
      <c r="GV9" s="80">
        <f t="shared" si="57"/>
        <v>0</v>
      </c>
      <c r="GW9" s="80">
        <f t="shared" si="58"/>
        <v>0</v>
      </c>
      <c r="GX9" s="80">
        <f t="shared" si="59"/>
        <v>0</v>
      </c>
      <c r="GY9" s="80">
        <f t="shared" si="60"/>
        <v>0</v>
      </c>
      <c r="GZ9" s="80">
        <v>0</v>
      </c>
      <c r="HA9" s="80">
        <f t="shared" si="61"/>
        <v>4626</v>
      </c>
      <c r="HB9" s="80">
        <f t="shared" si="62"/>
        <v>0</v>
      </c>
      <c r="HC9" s="80">
        <f t="shared" si="63"/>
        <v>0</v>
      </c>
      <c r="HD9" s="80">
        <f t="shared" si="64"/>
        <v>197131.08433333336</v>
      </c>
      <c r="HE9" s="80">
        <f t="shared" si="65"/>
        <v>6614.633333333335</v>
      </c>
      <c r="HF9" s="80">
        <f t="shared" si="66"/>
        <v>110</v>
      </c>
      <c r="HG9" s="80">
        <f t="shared" si="67"/>
        <v>4024.1666666666661</v>
      </c>
      <c r="HH9" s="80">
        <f t="shared" si="145"/>
        <v>10748.800000000001</v>
      </c>
      <c r="HI9" s="76"/>
      <c r="HJ9" s="76">
        <f t="shared" si="146"/>
        <v>100380</v>
      </c>
      <c r="HK9" s="76">
        <f t="shared" si="147"/>
        <v>1395</v>
      </c>
      <c r="HL9" s="76">
        <f t="shared" si="148"/>
        <v>0</v>
      </c>
      <c r="HM9" s="76">
        <f t="shared" si="149"/>
        <v>0</v>
      </c>
      <c r="HN9" s="76">
        <f t="shared" si="150"/>
        <v>0</v>
      </c>
      <c r="HO9" s="76">
        <f t="shared" si="151"/>
        <v>0</v>
      </c>
      <c r="HP9" s="76">
        <f t="shared" si="152"/>
        <v>0</v>
      </c>
      <c r="HQ9" s="76">
        <f t="shared" si="153"/>
        <v>0</v>
      </c>
      <c r="HR9" s="76">
        <f t="shared" si="154"/>
        <v>0</v>
      </c>
      <c r="HS9" s="76">
        <f t="shared" si="155"/>
        <v>0</v>
      </c>
      <c r="HT9" s="76">
        <f t="shared" si="156"/>
        <v>18292</v>
      </c>
      <c r="HU9" s="76">
        <f t="shared" si="157"/>
        <v>8780</v>
      </c>
      <c r="HV9" s="76">
        <f t="shared" si="158"/>
        <v>0</v>
      </c>
      <c r="HW9" s="76">
        <f t="shared" si="159"/>
        <v>2100</v>
      </c>
      <c r="HX9" s="76">
        <f t="shared" si="160"/>
        <v>1700</v>
      </c>
      <c r="HY9" s="76">
        <f t="shared" si="161"/>
        <v>0</v>
      </c>
      <c r="HZ9" s="76">
        <f t="shared" si="162"/>
        <v>0</v>
      </c>
      <c r="IA9" s="76">
        <f t="shared" si="163"/>
        <v>0</v>
      </c>
      <c r="IB9" s="76">
        <f t="shared" si="164"/>
        <v>0</v>
      </c>
      <c r="IC9" s="76">
        <f t="shared" si="165"/>
        <v>0</v>
      </c>
      <c r="ID9" s="76">
        <f t="shared" si="166"/>
        <v>0</v>
      </c>
      <c r="IE9" s="76">
        <f t="shared" si="167"/>
        <v>10008</v>
      </c>
      <c r="IF9" s="76">
        <f t="shared" si="168"/>
        <v>0</v>
      </c>
      <c r="IG9" s="76">
        <f t="shared" si="169"/>
        <v>0</v>
      </c>
      <c r="IH9" s="76">
        <f t="shared" si="170"/>
        <v>5019</v>
      </c>
      <c r="II9" s="76">
        <f t="shared" si="171"/>
        <v>0</v>
      </c>
      <c r="IJ9" s="76">
        <f t="shared" si="172"/>
        <v>5195</v>
      </c>
      <c r="IK9" s="76">
        <f t="shared" si="173"/>
        <v>6525</v>
      </c>
      <c r="IL9" s="76">
        <f t="shared" si="174"/>
        <v>0</v>
      </c>
      <c r="IM9" s="76">
        <f t="shared" si="175"/>
        <v>0</v>
      </c>
      <c r="IN9" s="76">
        <f t="shared" si="176"/>
        <v>0</v>
      </c>
      <c r="IO9" s="76">
        <f t="shared" si="177"/>
        <v>5019</v>
      </c>
      <c r="IP9" s="76">
        <f t="shared" si="178"/>
        <v>0</v>
      </c>
      <c r="IQ9" s="76">
        <f t="shared" si="179"/>
        <v>9720</v>
      </c>
      <c r="IR9" s="76">
        <f t="shared" si="180"/>
        <v>21600</v>
      </c>
      <c r="IS9" s="76">
        <f t="shared" si="181"/>
        <v>0</v>
      </c>
      <c r="IT9" s="76">
        <f t="shared" si="182"/>
        <v>0</v>
      </c>
      <c r="IU9" s="76">
        <f t="shared" si="183"/>
        <v>0</v>
      </c>
      <c r="IV9" s="76">
        <f t="shared" si="184"/>
        <v>500</v>
      </c>
      <c r="IW9" s="76">
        <f t="shared" si="185"/>
        <v>0</v>
      </c>
      <c r="IX9" s="76">
        <f t="shared" si="186"/>
        <v>0</v>
      </c>
      <c r="IY9" s="76">
        <f t="shared" si="187"/>
        <v>0</v>
      </c>
      <c r="IZ9" s="76">
        <f t="shared" si="188"/>
        <v>0</v>
      </c>
      <c r="JA9" s="76">
        <f t="shared" si="189"/>
        <v>900</v>
      </c>
      <c r="JB9" s="76">
        <f t="shared" si="190"/>
        <v>0</v>
      </c>
      <c r="JC9" s="76">
        <f t="shared" si="191"/>
        <v>0</v>
      </c>
      <c r="JD9" s="76">
        <f t="shared" si="192"/>
        <v>0</v>
      </c>
      <c r="JE9" s="76">
        <f t="shared" si="193"/>
        <v>0</v>
      </c>
      <c r="JF9" s="76">
        <f t="shared" si="194"/>
        <v>0</v>
      </c>
      <c r="JG9" s="76">
        <f t="shared" si="195"/>
        <v>0</v>
      </c>
      <c r="JH9" s="76">
        <f t="shared" si="196"/>
        <v>0</v>
      </c>
      <c r="JI9" s="76">
        <f t="shared" si="197"/>
        <v>4626</v>
      </c>
      <c r="JJ9" s="76">
        <f t="shared" si="198"/>
        <v>0</v>
      </c>
      <c r="JK9" s="76">
        <f t="shared" si="199"/>
        <v>0</v>
      </c>
      <c r="JL9" s="76">
        <f t="shared" si="200"/>
        <v>197132</v>
      </c>
      <c r="JM9" s="76">
        <f t="shared" si="201"/>
        <v>6615</v>
      </c>
      <c r="JN9" s="76">
        <f t="shared" si="202"/>
        <v>110</v>
      </c>
      <c r="JO9" s="76">
        <f t="shared" si="203"/>
        <v>4025</v>
      </c>
      <c r="JP9" s="67">
        <f t="shared" si="204"/>
        <v>10750</v>
      </c>
      <c r="JT9" s="71"/>
      <c r="JU9" s="82"/>
      <c r="JV9" s="82"/>
      <c r="JW9" s="71"/>
    </row>
    <row r="10" spans="1:283" s="66" customFormat="1" ht="15" customHeight="1" x14ac:dyDescent="0.25">
      <c r="A10" s="63">
        <v>6</v>
      </c>
      <c r="B10" s="63" t="s">
        <v>327</v>
      </c>
      <c r="C10" s="122" t="s">
        <v>341</v>
      </c>
      <c r="D10" s="63">
        <v>1403</v>
      </c>
      <c r="E10" s="64" t="s">
        <v>342</v>
      </c>
      <c r="F10" s="63" t="s">
        <v>330</v>
      </c>
      <c r="G10" s="65" t="s">
        <v>331</v>
      </c>
      <c r="I10" s="63" t="str">
        <f t="shared" si="10"/>
        <v>21123.18.3.18.1403.E020C0100000.04-001</v>
      </c>
      <c r="J10" s="63"/>
      <c r="K10" s="64"/>
      <c r="L10" s="63">
        <v>6</v>
      </c>
      <c r="M10" s="63"/>
      <c r="N10" s="67" t="s">
        <v>332</v>
      </c>
      <c r="O10" s="66" t="s">
        <v>333</v>
      </c>
      <c r="P10" s="66" t="s">
        <v>334</v>
      </c>
      <c r="Q10" s="68" t="str">
        <f t="shared" si="70"/>
        <v>XXXX FFFF HHH</v>
      </c>
      <c r="R10" s="63"/>
      <c r="S10" s="63"/>
      <c r="T10" s="124" t="s">
        <v>209</v>
      </c>
      <c r="U10" s="69">
        <v>6</v>
      </c>
      <c r="V10" s="125">
        <v>600</v>
      </c>
      <c r="W10" s="66" t="s">
        <v>340</v>
      </c>
      <c r="X10" s="66" t="s">
        <v>277</v>
      </c>
      <c r="Y10" s="70"/>
      <c r="Z10" s="70"/>
      <c r="AA10" s="63"/>
      <c r="AB10" s="72" t="str">
        <f t="shared" si="71"/>
        <v/>
      </c>
      <c r="AC10" s="72" t="str">
        <f t="shared" si="72"/>
        <v/>
      </c>
      <c r="AD10" s="69" t="s">
        <v>370</v>
      </c>
      <c r="AE10" s="69" t="s">
        <v>371</v>
      </c>
      <c r="AF10" s="69" t="s">
        <v>210</v>
      </c>
      <c r="AG10" s="69">
        <v>1</v>
      </c>
      <c r="AH10" s="124">
        <v>12</v>
      </c>
      <c r="AI10" s="73">
        <f>IF(T10="CO",VLOOKUP(V10,TABULADOR!$A$4:$B$21,2,FALSE),0)</f>
        <v>8365</v>
      </c>
      <c r="AJ10" s="73">
        <f>IF(T10="BA",VLOOKUP(V10,TABULADOR!$C$4:$D$21,2,FALSE),0)</f>
        <v>0</v>
      </c>
      <c r="AK10" s="73">
        <v>0</v>
      </c>
      <c r="AL10" s="73">
        <v>0</v>
      </c>
      <c r="AM10" s="73">
        <v>0</v>
      </c>
      <c r="AN10" s="73">
        <v>0</v>
      </c>
      <c r="AO10" s="73">
        <v>0</v>
      </c>
      <c r="AP10" s="73">
        <v>0</v>
      </c>
      <c r="AQ10" s="73">
        <v>0</v>
      </c>
      <c r="AR10" s="73">
        <v>0</v>
      </c>
      <c r="AS10" s="73">
        <v>0</v>
      </c>
      <c r="AT10" s="73">
        <v>0</v>
      </c>
      <c r="AU10" s="73">
        <f>VLOOKUP(V10,TABULADOR!$C$4:$E$21,3,FALSE)</f>
        <v>500</v>
      </c>
      <c r="AV10" s="73">
        <f>VLOOKUP(V10,TABULADOR!$C$4:$F$21,4,FALSE)</f>
        <v>310</v>
      </c>
      <c r="AW10" s="73">
        <f>VLOOKUP(V10,TABULADOR!$C$4:$G$21,5,FALSE)</f>
        <v>200</v>
      </c>
      <c r="AX10" s="73">
        <f>VLOOKUP(V10,TABULADOR!$C$4:$H$21,6,FALSE)</f>
        <v>1700</v>
      </c>
      <c r="AY10" s="73">
        <f>VLOOKUP(V10,TABULADOR!$C$4:$I$21,7,FALSE)</f>
        <v>0</v>
      </c>
      <c r="AZ10" s="74">
        <f t="shared" si="73"/>
        <v>11075</v>
      </c>
      <c r="BA10" s="75">
        <f t="shared" si="74"/>
        <v>100380</v>
      </c>
      <c r="BB10" s="75">
        <f t="shared" si="75"/>
        <v>0</v>
      </c>
      <c r="BC10" s="75">
        <f t="shared" si="76"/>
        <v>0</v>
      </c>
      <c r="BD10" s="75">
        <f t="shared" si="77"/>
        <v>0</v>
      </c>
      <c r="BE10" s="75">
        <f t="shared" si="78"/>
        <v>0</v>
      </c>
      <c r="BF10" s="75">
        <f t="shared" si="79"/>
        <v>0</v>
      </c>
      <c r="BG10" s="75">
        <f t="shared" si="80"/>
        <v>0</v>
      </c>
      <c r="BH10" s="75">
        <f t="shared" si="81"/>
        <v>0</v>
      </c>
      <c r="BI10" s="75">
        <f t="shared" si="82"/>
        <v>0</v>
      </c>
      <c r="BJ10" s="75">
        <f t="shared" si="83"/>
        <v>0</v>
      </c>
      <c r="BK10" s="75">
        <f t="shared" si="84"/>
        <v>0</v>
      </c>
      <c r="BL10" s="75">
        <f t="shared" si="85"/>
        <v>0</v>
      </c>
      <c r="BM10" s="75">
        <f t="shared" si="86"/>
        <v>6000</v>
      </c>
      <c r="BN10" s="75">
        <f t="shared" si="87"/>
        <v>3720</v>
      </c>
      <c r="BO10" s="75">
        <f t="shared" si="88"/>
        <v>2400</v>
      </c>
      <c r="BP10" s="75">
        <f t="shared" si="89"/>
        <v>20400</v>
      </c>
      <c r="BQ10" s="75">
        <f t="shared" si="11"/>
        <v>0</v>
      </c>
      <c r="BR10" s="74">
        <f t="shared" si="90"/>
        <v>132900</v>
      </c>
      <c r="BS10" s="75">
        <f t="shared" si="91"/>
        <v>1394.1666666666665</v>
      </c>
      <c r="BT10" s="75">
        <f t="shared" si="92"/>
        <v>0</v>
      </c>
      <c r="BU10" s="75">
        <f t="shared" si="93"/>
        <v>8860</v>
      </c>
      <c r="BV10" s="114">
        <v>0</v>
      </c>
      <c r="BW10" s="114">
        <v>0</v>
      </c>
      <c r="BX10" s="75">
        <f t="shared" si="94"/>
        <v>18458.333333333336</v>
      </c>
      <c r="BY10" s="114">
        <f t="shared" si="95"/>
        <v>0</v>
      </c>
      <c r="BZ10" s="114">
        <f t="shared" si="96"/>
        <v>0</v>
      </c>
      <c r="CA10" s="114">
        <f t="shared" si="97"/>
        <v>0</v>
      </c>
      <c r="CB10" s="114">
        <f t="shared" si="98"/>
        <v>0</v>
      </c>
      <c r="CC10" s="76">
        <f t="shared" si="99"/>
        <v>1700</v>
      </c>
      <c r="CD10" s="75">
        <f t="shared" si="100"/>
        <v>500</v>
      </c>
      <c r="CE10" s="75">
        <f t="shared" si="101"/>
        <v>1600</v>
      </c>
      <c r="CF10" s="121">
        <v>0</v>
      </c>
      <c r="CG10" s="121">
        <v>0</v>
      </c>
      <c r="CH10" s="75">
        <f t="shared" si="102"/>
        <v>500</v>
      </c>
      <c r="CI10" s="76">
        <f t="shared" si="103"/>
        <v>0</v>
      </c>
      <c r="CJ10" s="76">
        <v>0</v>
      </c>
      <c r="CK10" s="76">
        <v>0</v>
      </c>
      <c r="CL10" s="76">
        <v>0</v>
      </c>
      <c r="CM10" s="76">
        <f t="shared" si="104"/>
        <v>900</v>
      </c>
      <c r="CN10" s="76">
        <v>0</v>
      </c>
      <c r="CO10" s="76">
        <v>0</v>
      </c>
      <c r="CP10" s="76">
        <v>0</v>
      </c>
      <c r="CQ10" s="77">
        <f t="shared" si="12"/>
        <v>2509.5</v>
      </c>
      <c r="CR10" s="121">
        <v>0</v>
      </c>
      <c r="CS10" s="77">
        <f t="shared" si="105"/>
        <v>8365</v>
      </c>
      <c r="CT10" s="77">
        <f t="shared" si="106"/>
        <v>6692</v>
      </c>
      <c r="CU10" s="77">
        <f t="shared" si="13"/>
        <v>51479</v>
      </c>
      <c r="CV10" s="75">
        <f t="shared" si="107"/>
        <v>10007.886000000002</v>
      </c>
      <c r="CW10" s="75">
        <v>0</v>
      </c>
      <c r="CX10" s="75">
        <f t="shared" si="108"/>
        <v>5019</v>
      </c>
      <c r="CY10" s="75">
        <v>0</v>
      </c>
      <c r="CZ10" s="75">
        <f t="shared" si="109"/>
        <v>5194.6649999999991</v>
      </c>
      <c r="DA10" s="75">
        <v>0</v>
      </c>
      <c r="DB10" s="75">
        <f t="shared" si="14"/>
        <v>6524.7000000000007</v>
      </c>
      <c r="DC10" s="76">
        <v>0</v>
      </c>
      <c r="DD10" s="75">
        <v>0</v>
      </c>
      <c r="DE10" s="75">
        <f t="shared" si="110"/>
        <v>5019</v>
      </c>
      <c r="DF10" s="77">
        <f t="shared" si="111"/>
        <v>31765.251</v>
      </c>
      <c r="DG10" s="75">
        <f t="shared" si="112"/>
        <v>7375.16</v>
      </c>
      <c r="DH10" s="75">
        <f t="shared" si="113"/>
        <v>4060.8333333333339</v>
      </c>
      <c r="DI10" s="75">
        <f t="shared" si="114"/>
        <v>110</v>
      </c>
      <c r="DJ10" s="77">
        <f t="shared" si="15"/>
        <v>11545.993333333334</v>
      </c>
      <c r="DK10" s="78">
        <f t="shared" si="205"/>
        <v>0</v>
      </c>
      <c r="DL10" s="78">
        <f t="shared" si="115"/>
        <v>0</v>
      </c>
      <c r="DM10" s="78">
        <f t="shared" si="116"/>
        <v>0</v>
      </c>
      <c r="DN10" s="78">
        <f t="shared" si="117"/>
        <v>0</v>
      </c>
      <c r="DO10" s="78">
        <f t="shared" si="118"/>
        <v>0</v>
      </c>
      <c r="DP10" s="78">
        <f t="shared" si="119"/>
        <v>0</v>
      </c>
      <c r="DQ10" s="78">
        <f t="shared" si="120"/>
        <v>0</v>
      </c>
      <c r="DR10" s="78">
        <f t="shared" si="121"/>
        <v>0</v>
      </c>
      <c r="DS10" s="75">
        <f t="shared" si="122"/>
        <v>3011.3999999999996</v>
      </c>
      <c r="DT10" s="75">
        <f t="shared" si="16"/>
        <v>0</v>
      </c>
      <c r="DU10" s="75">
        <f t="shared" si="207"/>
        <v>0</v>
      </c>
      <c r="DV10" s="75">
        <f t="shared" si="208"/>
        <v>41.824999999999989</v>
      </c>
      <c r="DW10" s="75">
        <f>IF(($V10*1)&gt;500,(((DS10+DT10)/30)*24)/12,0)</f>
        <v>200.75999999999996</v>
      </c>
      <c r="DX10" s="75">
        <f>IF(($V10*1)&gt;500,(((DS10+DT10)/30)*30)/12,0)</f>
        <v>250.94999999999996</v>
      </c>
      <c r="DY10" s="75">
        <f t="shared" si="124"/>
        <v>195.74099999999999</v>
      </c>
      <c r="DZ10" s="75">
        <f t="shared" si="125"/>
        <v>75.284999999999982</v>
      </c>
      <c r="EA10" s="75">
        <f t="shared" si="126"/>
        <v>200.75999999999996</v>
      </c>
      <c r="EB10" s="75">
        <f t="shared" si="127"/>
        <v>418.24999999999994</v>
      </c>
      <c r="EC10" s="75">
        <f t="shared" si="128"/>
        <v>300.23658</v>
      </c>
      <c r="ED10" s="75">
        <v>0</v>
      </c>
      <c r="EE10" s="75">
        <f t="shared" si="129"/>
        <v>150.57</v>
      </c>
      <c r="EF10" s="75">
        <f t="shared" si="130"/>
        <v>150.57</v>
      </c>
      <c r="EG10" s="75">
        <v>0</v>
      </c>
      <c r="EH10" s="75">
        <f t="shared" si="131"/>
        <v>155.83994999999996</v>
      </c>
      <c r="EI10" s="78">
        <f t="shared" si="132"/>
        <v>5153</v>
      </c>
      <c r="EJ10" s="78">
        <f t="shared" si="133"/>
        <v>93</v>
      </c>
      <c r="EK10" s="78">
        <f t="shared" si="134"/>
        <v>176</v>
      </c>
      <c r="EL10" s="77">
        <f t="shared" si="135"/>
        <v>216144.25099999999</v>
      </c>
      <c r="EM10" s="77">
        <f t="shared" si="20"/>
        <v>232843.24433333334</v>
      </c>
      <c r="EN10" s="77"/>
      <c r="EO10" s="77">
        <f t="shared" si="136"/>
        <v>216145</v>
      </c>
      <c r="EP10" s="77">
        <f t="shared" si="137"/>
        <v>7376</v>
      </c>
      <c r="EQ10" s="77">
        <f t="shared" si="138"/>
        <v>110</v>
      </c>
      <c r="ER10" s="77">
        <f t="shared" si="139"/>
        <v>4061</v>
      </c>
      <c r="ES10" s="76"/>
      <c r="ET10" s="75">
        <f t="shared" si="140"/>
        <v>8365</v>
      </c>
      <c r="EU10" s="75">
        <f t="shared" si="206"/>
        <v>11075</v>
      </c>
      <c r="EV10" s="75">
        <f t="shared" si="141"/>
        <v>11075</v>
      </c>
      <c r="EW10" s="75">
        <f t="shared" si="21"/>
        <v>8365</v>
      </c>
      <c r="EX10" s="75">
        <f t="shared" si="22"/>
        <v>101774.16666666667</v>
      </c>
      <c r="EY10" s="75">
        <f t="shared" si="142"/>
        <v>184379</v>
      </c>
      <c r="EZ10" s="79"/>
      <c r="FA10" s="76"/>
      <c r="FB10" s="80">
        <f t="shared" si="23"/>
        <v>100380</v>
      </c>
      <c r="FC10" s="80">
        <f t="shared" si="24"/>
        <v>1394.1666666666665</v>
      </c>
      <c r="FD10" s="80">
        <f t="shared" si="25"/>
        <v>0</v>
      </c>
      <c r="FE10" s="80">
        <f t="shared" si="26"/>
        <v>0</v>
      </c>
      <c r="FF10" s="80">
        <f t="shared" si="27"/>
        <v>0</v>
      </c>
      <c r="FG10" s="80">
        <f t="shared" si="28"/>
        <v>0</v>
      </c>
      <c r="FH10" s="80">
        <f t="shared" si="28"/>
        <v>0</v>
      </c>
      <c r="FI10" s="80">
        <f t="shared" si="29"/>
        <v>0</v>
      </c>
      <c r="FJ10" s="80">
        <f t="shared" si="143"/>
        <v>0</v>
      </c>
      <c r="FK10" s="80">
        <f t="shared" si="144"/>
        <v>0</v>
      </c>
      <c r="FL10" s="80">
        <f t="shared" si="144"/>
        <v>18458.333333333336</v>
      </c>
      <c r="FM10" s="80">
        <f t="shared" si="30"/>
        <v>8860</v>
      </c>
      <c r="FN10" s="80">
        <v>0</v>
      </c>
      <c r="FO10" s="80">
        <f t="shared" si="31"/>
        <v>2100</v>
      </c>
      <c r="FP10" s="80">
        <f t="shared" si="32"/>
        <v>1700</v>
      </c>
      <c r="FQ10" s="80">
        <f t="shared" si="33"/>
        <v>0</v>
      </c>
      <c r="FR10" s="80">
        <f t="shared" si="34"/>
        <v>0</v>
      </c>
      <c r="FS10" s="80">
        <f t="shared" si="35"/>
        <v>0</v>
      </c>
      <c r="FT10" s="80">
        <f t="shared" si="35"/>
        <v>0</v>
      </c>
      <c r="FU10" s="80">
        <f t="shared" si="36"/>
        <v>0</v>
      </c>
      <c r="FV10" s="80">
        <f t="shared" si="36"/>
        <v>0</v>
      </c>
      <c r="FW10" s="80">
        <f t="shared" si="37"/>
        <v>10007.886000000002</v>
      </c>
      <c r="FX10" s="80">
        <f t="shared" si="37"/>
        <v>0</v>
      </c>
      <c r="FY10" s="80">
        <f t="shared" si="38"/>
        <v>0</v>
      </c>
      <c r="FZ10" s="80">
        <f t="shared" si="39"/>
        <v>5019</v>
      </c>
      <c r="GA10" s="80">
        <f t="shared" si="39"/>
        <v>0</v>
      </c>
      <c r="GB10" s="80">
        <f t="shared" si="39"/>
        <v>5194.6649999999991</v>
      </c>
      <c r="GC10" s="80">
        <f t="shared" si="40"/>
        <v>6524.7000000000007</v>
      </c>
      <c r="GD10" s="80">
        <f t="shared" si="41"/>
        <v>0</v>
      </c>
      <c r="GE10" s="80">
        <f t="shared" si="42"/>
        <v>0</v>
      </c>
      <c r="GF10" s="80">
        <v>0</v>
      </c>
      <c r="GG10" s="80">
        <f t="shared" si="43"/>
        <v>5019</v>
      </c>
      <c r="GH10" s="80">
        <v>0</v>
      </c>
      <c r="GI10" s="80">
        <f t="shared" si="44"/>
        <v>9720</v>
      </c>
      <c r="GJ10" s="80">
        <f t="shared" si="45"/>
        <v>20400</v>
      </c>
      <c r="GK10" s="80">
        <f t="shared" si="46"/>
        <v>2400</v>
      </c>
      <c r="GL10" s="80">
        <f t="shared" si="47"/>
        <v>0</v>
      </c>
      <c r="GM10" s="80">
        <f t="shared" si="48"/>
        <v>0</v>
      </c>
      <c r="GN10" s="80">
        <f t="shared" si="49"/>
        <v>500</v>
      </c>
      <c r="GO10" s="80">
        <f t="shared" si="50"/>
        <v>0</v>
      </c>
      <c r="GP10" s="80">
        <f t="shared" si="51"/>
        <v>0</v>
      </c>
      <c r="GQ10" s="80">
        <f t="shared" si="52"/>
        <v>0</v>
      </c>
      <c r="GR10" s="80">
        <f t="shared" si="53"/>
        <v>0</v>
      </c>
      <c r="GS10" s="80">
        <f t="shared" si="54"/>
        <v>900</v>
      </c>
      <c r="GT10" s="80">
        <f t="shared" si="55"/>
        <v>0</v>
      </c>
      <c r="GU10" s="80">
        <f t="shared" si="56"/>
        <v>0</v>
      </c>
      <c r="GV10" s="80">
        <f t="shared" si="57"/>
        <v>0</v>
      </c>
      <c r="GW10" s="80">
        <f t="shared" si="58"/>
        <v>0</v>
      </c>
      <c r="GX10" s="80">
        <f t="shared" si="59"/>
        <v>2509.5</v>
      </c>
      <c r="GY10" s="80">
        <f t="shared" si="60"/>
        <v>0</v>
      </c>
      <c r="GZ10" s="80">
        <v>0</v>
      </c>
      <c r="HA10" s="80">
        <f t="shared" si="61"/>
        <v>5153</v>
      </c>
      <c r="HB10" s="80">
        <f t="shared" si="62"/>
        <v>8365</v>
      </c>
      <c r="HC10" s="80">
        <f t="shared" si="63"/>
        <v>6692</v>
      </c>
      <c r="HD10" s="80">
        <f t="shared" si="64"/>
        <v>216144.25100000002</v>
      </c>
      <c r="HE10" s="80">
        <f t="shared" si="65"/>
        <v>7375.1600000000017</v>
      </c>
      <c r="HF10" s="80">
        <f t="shared" si="66"/>
        <v>110</v>
      </c>
      <c r="HG10" s="80">
        <f t="shared" si="67"/>
        <v>4060.8333333333339</v>
      </c>
      <c r="HH10" s="80">
        <f t="shared" si="145"/>
        <v>11545.993333333336</v>
      </c>
      <c r="HI10" s="76"/>
      <c r="HJ10" s="76">
        <f t="shared" si="146"/>
        <v>100380</v>
      </c>
      <c r="HK10" s="76">
        <f t="shared" si="147"/>
        <v>1395</v>
      </c>
      <c r="HL10" s="76">
        <f t="shared" si="148"/>
        <v>0</v>
      </c>
      <c r="HM10" s="76">
        <f t="shared" si="149"/>
        <v>0</v>
      </c>
      <c r="HN10" s="76">
        <f t="shared" si="150"/>
        <v>0</v>
      </c>
      <c r="HO10" s="76">
        <f t="shared" si="151"/>
        <v>0</v>
      </c>
      <c r="HP10" s="76">
        <f t="shared" si="152"/>
        <v>0</v>
      </c>
      <c r="HQ10" s="76">
        <f t="shared" si="153"/>
        <v>0</v>
      </c>
      <c r="HR10" s="76">
        <f t="shared" si="154"/>
        <v>0</v>
      </c>
      <c r="HS10" s="76">
        <f t="shared" si="155"/>
        <v>0</v>
      </c>
      <c r="HT10" s="76">
        <f t="shared" si="156"/>
        <v>18459</v>
      </c>
      <c r="HU10" s="76">
        <f t="shared" si="157"/>
        <v>8860</v>
      </c>
      <c r="HV10" s="76">
        <f t="shared" si="158"/>
        <v>0</v>
      </c>
      <c r="HW10" s="76">
        <f t="shared" si="159"/>
        <v>2100</v>
      </c>
      <c r="HX10" s="76">
        <f t="shared" si="160"/>
        <v>1700</v>
      </c>
      <c r="HY10" s="76">
        <f t="shared" si="161"/>
        <v>0</v>
      </c>
      <c r="HZ10" s="76">
        <f t="shared" si="162"/>
        <v>0</v>
      </c>
      <c r="IA10" s="76">
        <f t="shared" si="163"/>
        <v>0</v>
      </c>
      <c r="IB10" s="76">
        <f t="shared" si="164"/>
        <v>0</v>
      </c>
      <c r="IC10" s="76">
        <f t="shared" si="165"/>
        <v>0</v>
      </c>
      <c r="ID10" s="76">
        <f t="shared" si="166"/>
        <v>0</v>
      </c>
      <c r="IE10" s="76">
        <f t="shared" si="167"/>
        <v>10008</v>
      </c>
      <c r="IF10" s="76">
        <f t="shared" si="168"/>
        <v>0</v>
      </c>
      <c r="IG10" s="76">
        <f t="shared" si="169"/>
        <v>0</v>
      </c>
      <c r="IH10" s="76">
        <f t="shared" si="170"/>
        <v>5019</v>
      </c>
      <c r="II10" s="76">
        <f t="shared" si="171"/>
        <v>0</v>
      </c>
      <c r="IJ10" s="76">
        <f t="shared" si="172"/>
        <v>5195</v>
      </c>
      <c r="IK10" s="76">
        <f t="shared" si="173"/>
        <v>6525</v>
      </c>
      <c r="IL10" s="76">
        <f t="shared" si="174"/>
        <v>0</v>
      </c>
      <c r="IM10" s="76">
        <f t="shared" si="175"/>
        <v>0</v>
      </c>
      <c r="IN10" s="76">
        <f t="shared" si="176"/>
        <v>0</v>
      </c>
      <c r="IO10" s="76">
        <f t="shared" si="177"/>
        <v>5019</v>
      </c>
      <c r="IP10" s="76">
        <f t="shared" si="178"/>
        <v>0</v>
      </c>
      <c r="IQ10" s="76">
        <f t="shared" si="179"/>
        <v>9720</v>
      </c>
      <c r="IR10" s="76">
        <f t="shared" si="180"/>
        <v>20400</v>
      </c>
      <c r="IS10" s="76">
        <f t="shared" si="181"/>
        <v>2400</v>
      </c>
      <c r="IT10" s="76">
        <f t="shared" si="182"/>
        <v>0</v>
      </c>
      <c r="IU10" s="76">
        <f t="shared" si="183"/>
        <v>0</v>
      </c>
      <c r="IV10" s="76">
        <f t="shared" si="184"/>
        <v>500</v>
      </c>
      <c r="IW10" s="76">
        <f t="shared" si="185"/>
        <v>0</v>
      </c>
      <c r="IX10" s="76">
        <f t="shared" si="186"/>
        <v>0</v>
      </c>
      <c r="IY10" s="76">
        <f t="shared" si="187"/>
        <v>0</v>
      </c>
      <c r="IZ10" s="76">
        <f t="shared" si="188"/>
        <v>0</v>
      </c>
      <c r="JA10" s="76">
        <f t="shared" si="189"/>
        <v>900</v>
      </c>
      <c r="JB10" s="76">
        <f t="shared" si="190"/>
        <v>0</v>
      </c>
      <c r="JC10" s="76">
        <f t="shared" si="191"/>
        <v>0</v>
      </c>
      <c r="JD10" s="76">
        <f t="shared" si="192"/>
        <v>0</v>
      </c>
      <c r="JE10" s="76">
        <f t="shared" si="193"/>
        <v>0</v>
      </c>
      <c r="JF10" s="76">
        <f t="shared" si="194"/>
        <v>2510</v>
      </c>
      <c r="JG10" s="76">
        <f t="shared" si="195"/>
        <v>0</v>
      </c>
      <c r="JH10" s="76">
        <f t="shared" si="196"/>
        <v>0</v>
      </c>
      <c r="JI10" s="76">
        <f t="shared" si="197"/>
        <v>5153</v>
      </c>
      <c r="JJ10" s="76">
        <f t="shared" si="198"/>
        <v>8365</v>
      </c>
      <c r="JK10" s="76">
        <f t="shared" si="199"/>
        <v>6692</v>
      </c>
      <c r="JL10" s="76">
        <f t="shared" si="200"/>
        <v>216145</v>
      </c>
      <c r="JM10" s="76">
        <f t="shared" si="201"/>
        <v>7376</v>
      </c>
      <c r="JN10" s="76">
        <f t="shared" si="202"/>
        <v>110</v>
      </c>
      <c r="JO10" s="76">
        <f t="shared" si="203"/>
        <v>4061</v>
      </c>
      <c r="JP10" s="67">
        <f t="shared" si="204"/>
        <v>11547</v>
      </c>
      <c r="JT10" s="71"/>
      <c r="JU10" s="82"/>
      <c r="JV10" s="82"/>
      <c r="JW10" s="71"/>
    </row>
    <row r="11" spans="1:283" s="66" customFormat="1" ht="15" customHeight="1" x14ac:dyDescent="0.25">
      <c r="A11" s="63">
        <v>7</v>
      </c>
      <c r="B11" s="63" t="s">
        <v>327</v>
      </c>
      <c r="C11" s="122" t="s">
        <v>341</v>
      </c>
      <c r="D11" s="63">
        <v>1403</v>
      </c>
      <c r="E11" s="64" t="s">
        <v>342</v>
      </c>
      <c r="F11" s="63" t="s">
        <v>330</v>
      </c>
      <c r="G11" s="65" t="s">
        <v>331</v>
      </c>
      <c r="I11" s="63" t="str">
        <f t="shared" si="10"/>
        <v>21123.18.3.18.1403.E020C0100000.04-001</v>
      </c>
      <c r="J11" s="63"/>
      <c r="K11" s="64"/>
      <c r="L11" s="63">
        <v>7</v>
      </c>
      <c r="M11" s="63"/>
      <c r="N11" s="67" t="s">
        <v>332</v>
      </c>
      <c r="O11" s="66" t="s">
        <v>333</v>
      </c>
      <c r="P11" s="66" t="s">
        <v>334</v>
      </c>
      <c r="Q11" s="68" t="str">
        <f t="shared" si="70"/>
        <v>XXXX FFFF HHH</v>
      </c>
      <c r="R11" s="63"/>
      <c r="S11" s="63"/>
      <c r="T11" s="124" t="s">
        <v>209</v>
      </c>
      <c r="U11" s="69">
        <v>7</v>
      </c>
      <c r="V11" s="125">
        <v>700</v>
      </c>
      <c r="Y11" s="70"/>
      <c r="Z11" s="70"/>
      <c r="AA11" s="63"/>
      <c r="AB11" s="72" t="str">
        <f t="shared" si="71"/>
        <v/>
      </c>
      <c r="AC11" s="72" t="str">
        <f t="shared" si="72"/>
        <v/>
      </c>
      <c r="AD11" s="69" t="s">
        <v>370</v>
      </c>
      <c r="AE11" s="69" t="s">
        <v>371</v>
      </c>
      <c r="AF11" s="69" t="s">
        <v>210</v>
      </c>
      <c r="AG11" s="69">
        <v>0</v>
      </c>
      <c r="AH11" s="124">
        <v>12</v>
      </c>
      <c r="AI11" s="73">
        <f>IF(T11="CO",VLOOKUP(V11,TABULADOR!$A$4:$B$21,2,FALSE),0)</f>
        <v>8365</v>
      </c>
      <c r="AJ11" s="73">
        <f>IF(T11="BA",VLOOKUP(V11,TABULADOR!$C$4:$D$21,2,FALSE),0)</f>
        <v>0</v>
      </c>
      <c r="AK11" s="73">
        <v>0</v>
      </c>
      <c r="AL11" s="73">
        <v>0</v>
      </c>
      <c r="AM11" s="73">
        <v>0</v>
      </c>
      <c r="AN11" s="73">
        <v>0</v>
      </c>
      <c r="AO11" s="73">
        <v>0</v>
      </c>
      <c r="AP11" s="73">
        <v>0</v>
      </c>
      <c r="AQ11" s="73">
        <v>0</v>
      </c>
      <c r="AR11" s="73">
        <v>0</v>
      </c>
      <c r="AS11" s="73">
        <v>0</v>
      </c>
      <c r="AT11" s="73">
        <v>0</v>
      </c>
      <c r="AU11" s="73">
        <f>VLOOKUP(V11,TABULADOR!$C$4:$E$21,3,FALSE)</f>
        <v>500</v>
      </c>
      <c r="AV11" s="73">
        <f>VLOOKUP(V11,TABULADOR!$C$4:$F$21,4,FALSE)</f>
        <v>310</v>
      </c>
      <c r="AW11" s="73">
        <f>VLOOKUP(V11,TABULADOR!$C$4:$G$21,5,FALSE)</f>
        <v>200</v>
      </c>
      <c r="AX11" s="73">
        <f>VLOOKUP(V11,TABULADOR!$C$4:$H$21,6,FALSE)</f>
        <v>1424</v>
      </c>
      <c r="AY11" s="73">
        <f>VLOOKUP(V11,TABULADOR!$C$4:$I$21,7,FALSE)</f>
        <v>0</v>
      </c>
      <c r="AZ11" s="74">
        <f t="shared" si="73"/>
        <v>10799</v>
      </c>
      <c r="BA11" s="75">
        <f t="shared" si="74"/>
        <v>100380</v>
      </c>
      <c r="BB11" s="75">
        <f t="shared" si="75"/>
        <v>0</v>
      </c>
      <c r="BC11" s="75">
        <f t="shared" si="76"/>
        <v>0</v>
      </c>
      <c r="BD11" s="75">
        <f t="shared" si="77"/>
        <v>0</v>
      </c>
      <c r="BE11" s="75">
        <f t="shared" si="78"/>
        <v>0</v>
      </c>
      <c r="BF11" s="75">
        <f t="shared" si="79"/>
        <v>0</v>
      </c>
      <c r="BG11" s="75">
        <f t="shared" si="80"/>
        <v>0</v>
      </c>
      <c r="BH11" s="75">
        <f t="shared" si="81"/>
        <v>0</v>
      </c>
      <c r="BI11" s="75">
        <f t="shared" si="82"/>
        <v>0</v>
      </c>
      <c r="BJ11" s="75">
        <f t="shared" si="83"/>
        <v>0</v>
      </c>
      <c r="BK11" s="75">
        <f t="shared" si="84"/>
        <v>0</v>
      </c>
      <c r="BL11" s="75">
        <f t="shared" si="85"/>
        <v>0</v>
      </c>
      <c r="BM11" s="75">
        <f t="shared" si="86"/>
        <v>6000</v>
      </c>
      <c r="BN11" s="75">
        <f t="shared" si="87"/>
        <v>3720</v>
      </c>
      <c r="BO11" s="75">
        <f t="shared" si="88"/>
        <v>2400</v>
      </c>
      <c r="BP11" s="75">
        <f t="shared" si="89"/>
        <v>17088</v>
      </c>
      <c r="BQ11" s="75">
        <f t="shared" si="11"/>
        <v>0</v>
      </c>
      <c r="BR11" s="74">
        <f t="shared" si="90"/>
        <v>129588</v>
      </c>
      <c r="BS11" s="75">
        <f t="shared" si="91"/>
        <v>1394.1666666666665</v>
      </c>
      <c r="BT11" s="75">
        <f t="shared" si="92"/>
        <v>0</v>
      </c>
      <c r="BU11" s="75">
        <f t="shared" si="93"/>
        <v>8639.1999999999989</v>
      </c>
      <c r="BV11" s="114">
        <v>0</v>
      </c>
      <c r="BW11" s="114">
        <v>0</v>
      </c>
      <c r="BX11" s="75">
        <f t="shared" si="94"/>
        <v>17998.333333333332</v>
      </c>
      <c r="BY11" s="114">
        <f t="shared" si="95"/>
        <v>0</v>
      </c>
      <c r="BZ11" s="114">
        <f t="shared" si="96"/>
        <v>0</v>
      </c>
      <c r="CA11" s="114">
        <f t="shared" si="97"/>
        <v>0</v>
      </c>
      <c r="CB11" s="114">
        <f t="shared" si="98"/>
        <v>0</v>
      </c>
      <c r="CC11" s="76">
        <f t="shared" si="99"/>
        <v>1700</v>
      </c>
      <c r="CD11" s="75">
        <f t="shared" si="100"/>
        <v>500</v>
      </c>
      <c r="CE11" s="75">
        <f t="shared" si="101"/>
        <v>1600</v>
      </c>
      <c r="CF11" s="121">
        <v>0</v>
      </c>
      <c r="CG11" s="121">
        <v>0</v>
      </c>
      <c r="CH11" s="75">
        <f t="shared" si="102"/>
        <v>500</v>
      </c>
      <c r="CI11" s="76">
        <f t="shared" si="103"/>
        <v>0</v>
      </c>
      <c r="CJ11" s="76">
        <v>0</v>
      </c>
      <c r="CK11" s="76">
        <v>0</v>
      </c>
      <c r="CL11" s="76">
        <v>0</v>
      </c>
      <c r="CM11" s="76">
        <f t="shared" si="104"/>
        <v>900</v>
      </c>
      <c r="CN11" s="76">
        <v>0</v>
      </c>
      <c r="CO11" s="76">
        <v>0</v>
      </c>
      <c r="CP11" s="76">
        <v>0</v>
      </c>
      <c r="CQ11" s="77">
        <f t="shared" si="12"/>
        <v>2509.5</v>
      </c>
      <c r="CR11" s="121">
        <v>0</v>
      </c>
      <c r="CS11" s="77">
        <f t="shared" si="105"/>
        <v>8365</v>
      </c>
      <c r="CT11" s="77">
        <f t="shared" si="106"/>
        <v>6692</v>
      </c>
      <c r="CU11" s="77">
        <f t="shared" si="13"/>
        <v>50798.2</v>
      </c>
      <c r="CV11" s="75">
        <f t="shared" si="107"/>
        <v>10007.886000000002</v>
      </c>
      <c r="CW11" s="75">
        <v>0</v>
      </c>
      <c r="CX11" s="75">
        <f t="shared" si="108"/>
        <v>5019</v>
      </c>
      <c r="CY11" s="75">
        <v>0</v>
      </c>
      <c r="CZ11" s="75">
        <f t="shared" si="109"/>
        <v>5194.6649999999991</v>
      </c>
      <c r="DA11" s="75">
        <v>0</v>
      </c>
      <c r="DB11" s="75">
        <f t="shared" si="14"/>
        <v>6524.7000000000007</v>
      </c>
      <c r="DC11" s="76">
        <v>0</v>
      </c>
      <c r="DD11" s="75">
        <v>0</v>
      </c>
      <c r="DE11" s="75">
        <f t="shared" si="110"/>
        <v>5019</v>
      </c>
      <c r="DF11" s="77">
        <f t="shared" si="111"/>
        <v>31765.251</v>
      </c>
      <c r="DG11" s="75">
        <f t="shared" si="112"/>
        <v>7215.4480000000003</v>
      </c>
      <c r="DH11" s="75">
        <f t="shared" si="113"/>
        <v>3959.6333333333332</v>
      </c>
      <c r="DI11" s="75">
        <f t="shared" si="114"/>
        <v>110</v>
      </c>
      <c r="DJ11" s="77">
        <f t="shared" si="15"/>
        <v>11285.081333333334</v>
      </c>
      <c r="DK11" s="78">
        <f t="shared" si="205"/>
        <v>0</v>
      </c>
      <c r="DL11" s="78">
        <f t="shared" si="115"/>
        <v>0</v>
      </c>
      <c r="DM11" s="78">
        <f t="shared" si="116"/>
        <v>0</v>
      </c>
      <c r="DN11" s="78">
        <f t="shared" si="117"/>
        <v>0</v>
      </c>
      <c r="DO11" s="78">
        <f t="shared" si="118"/>
        <v>0</v>
      </c>
      <c r="DP11" s="78">
        <f t="shared" si="119"/>
        <v>0</v>
      </c>
      <c r="DQ11" s="78">
        <f t="shared" si="120"/>
        <v>0</v>
      </c>
      <c r="DR11" s="78">
        <f t="shared" si="121"/>
        <v>0</v>
      </c>
      <c r="DS11" s="75">
        <f t="shared" si="122"/>
        <v>3011.3999999999996</v>
      </c>
      <c r="DT11" s="75">
        <f t="shared" si="16"/>
        <v>0</v>
      </c>
      <c r="DU11" s="75">
        <f t="shared" si="207"/>
        <v>0</v>
      </c>
      <c r="DV11" s="75">
        <f t="shared" si="208"/>
        <v>41.824999999999989</v>
      </c>
      <c r="DW11" s="75">
        <f t="shared" si="123"/>
        <v>200.75999999999996</v>
      </c>
      <c r="DX11" s="75">
        <f t="shared" ref="DX11:DX22" si="209">IF(($V11*1)&gt;500,(((DS11+DT11)/30)*30)/12,0)</f>
        <v>250.94999999999996</v>
      </c>
      <c r="DY11" s="75">
        <f t="shared" si="124"/>
        <v>195.74099999999999</v>
      </c>
      <c r="DZ11" s="75">
        <f t="shared" si="125"/>
        <v>75.284999999999982</v>
      </c>
      <c r="EA11" s="75">
        <f t="shared" si="126"/>
        <v>200.75999999999996</v>
      </c>
      <c r="EB11" s="75">
        <f t="shared" si="127"/>
        <v>418.24999999999994</v>
      </c>
      <c r="EC11" s="75">
        <f t="shared" si="128"/>
        <v>300.23658</v>
      </c>
      <c r="ED11" s="75">
        <v>0</v>
      </c>
      <c r="EE11" s="75">
        <f t="shared" si="129"/>
        <v>150.57</v>
      </c>
      <c r="EF11" s="75">
        <f t="shared" si="130"/>
        <v>150.57</v>
      </c>
      <c r="EG11" s="75">
        <v>0</v>
      </c>
      <c r="EH11" s="75">
        <f t="shared" si="131"/>
        <v>155.83994999999996</v>
      </c>
      <c r="EI11" s="78">
        <f t="shared" si="132"/>
        <v>5153</v>
      </c>
      <c r="EJ11" s="78">
        <f t="shared" si="133"/>
        <v>93</v>
      </c>
      <c r="EK11" s="78">
        <f t="shared" si="134"/>
        <v>176</v>
      </c>
      <c r="EL11" s="77">
        <f t="shared" si="135"/>
        <v>212151.451</v>
      </c>
      <c r="EM11" s="77">
        <f t="shared" si="20"/>
        <v>228589.53233333334</v>
      </c>
      <c r="EN11" s="77"/>
      <c r="EO11" s="77">
        <f t="shared" si="136"/>
        <v>212152</v>
      </c>
      <c r="EP11" s="77">
        <f t="shared" si="137"/>
        <v>7216</v>
      </c>
      <c r="EQ11" s="77">
        <f t="shared" si="138"/>
        <v>110</v>
      </c>
      <c r="ER11" s="77">
        <f t="shared" si="139"/>
        <v>3960</v>
      </c>
      <c r="ES11" s="76"/>
      <c r="ET11" s="75">
        <f t="shared" si="140"/>
        <v>8365</v>
      </c>
      <c r="EU11" s="75">
        <f t="shared" si="206"/>
        <v>10799</v>
      </c>
      <c r="EV11" s="75">
        <f t="shared" si="141"/>
        <v>10799</v>
      </c>
      <c r="EW11" s="75">
        <f t="shared" si="21"/>
        <v>8365</v>
      </c>
      <c r="EX11" s="75">
        <f t="shared" si="22"/>
        <v>101774.16666666667</v>
      </c>
      <c r="EY11" s="75">
        <f t="shared" si="142"/>
        <v>180386.2</v>
      </c>
      <c r="EZ11" s="79"/>
      <c r="FA11" s="76"/>
      <c r="FB11" s="80">
        <f t="shared" si="23"/>
        <v>100380</v>
      </c>
      <c r="FC11" s="80">
        <f t="shared" si="24"/>
        <v>1394.1666666666665</v>
      </c>
      <c r="FD11" s="80">
        <f t="shared" si="25"/>
        <v>0</v>
      </c>
      <c r="FE11" s="80">
        <f t="shared" si="26"/>
        <v>0</v>
      </c>
      <c r="FF11" s="80">
        <f t="shared" si="27"/>
        <v>0</v>
      </c>
      <c r="FG11" s="80">
        <f t="shared" si="28"/>
        <v>0</v>
      </c>
      <c r="FH11" s="80">
        <f t="shared" si="28"/>
        <v>0</v>
      </c>
      <c r="FI11" s="80">
        <f t="shared" si="29"/>
        <v>0</v>
      </c>
      <c r="FJ11" s="80">
        <f t="shared" si="143"/>
        <v>0</v>
      </c>
      <c r="FK11" s="80">
        <f t="shared" si="144"/>
        <v>0</v>
      </c>
      <c r="FL11" s="80">
        <f t="shared" si="144"/>
        <v>17998.333333333332</v>
      </c>
      <c r="FM11" s="80">
        <f t="shared" si="30"/>
        <v>8639.1999999999989</v>
      </c>
      <c r="FN11" s="80">
        <v>0</v>
      </c>
      <c r="FO11" s="80">
        <f t="shared" si="31"/>
        <v>2100</v>
      </c>
      <c r="FP11" s="80">
        <f t="shared" si="32"/>
        <v>1700</v>
      </c>
      <c r="FQ11" s="80">
        <f t="shared" si="33"/>
        <v>0</v>
      </c>
      <c r="FR11" s="80">
        <f t="shared" si="34"/>
        <v>0</v>
      </c>
      <c r="FS11" s="80">
        <f t="shared" si="35"/>
        <v>0</v>
      </c>
      <c r="FT11" s="80">
        <f t="shared" si="35"/>
        <v>0</v>
      </c>
      <c r="FU11" s="80">
        <f t="shared" si="36"/>
        <v>0</v>
      </c>
      <c r="FV11" s="80">
        <f t="shared" si="36"/>
        <v>0</v>
      </c>
      <c r="FW11" s="80">
        <f t="shared" si="37"/>
        <v>10007.886000000002</v>
      </c>
      <c r="FX11" s="80">
        <f t="shared" si="37"/>
        <v>0</v>
      </c>
      <c r="FY11" s="80">
        <f t="shared" si="38"/>
        <v>0</v>
      </c>
      <c r="FZ11" s="80">
        <f t="shared" si="39"/>
        <v>5019</v>
      </c>
      <c r="GA11" s="80">
        <f t="shared" si="39"/>
        <v>0</v>
      </c>
      <c r="GB11" s="80">
        <f t="shared" si="39"/>
        <v>5194.6649999999991</v>
      </c>
      <c r="GC11" s="80">
        <f t="shared" si="40"/>
        <v>6524.7000000000007</v>
      </c>
      <c r="GD11" s="80">
        <f t="shared" si="41"/>
        <v>0</v>
      </c>
      <c r="GE11" s="80">
        <f t="shared" si="42"/>
        <v>0</v>
      </c>
      <c r="GF11" s="80">
        <v>0</v>
      </c>
      <c r="GG11" s="80">
        <f t="shared" si="43"/>
        <v>5019</v>
      </c>
      <c r="GH11" s="80">
        <v>0</v>
      </c>
      <c r="GI11" s="80">
        <f t="shared" si="44"/>
        <v>9720</v>
      </c>
      <c r="GJ11" s="80">
        <f t="shared" si="45"/>
        <v>17088</v>
      </c>
      <c r="GK11" s="80">
        <f t="shared" si="46"/>
        <v>2400</v>
      </c>
      <c r="GL11" s="80">
        <f t="shared" si="47"/>
        <v>0</v>
      </c>
      <c r="GM11" s="80">
        <f t="shared" si="48"/>
        <v>0</v>
      </c>
      <c r="GN11" s="80">
        <f t="shared" si="49"/>
        <v>500</v>
      </c>
      <c r="GO11" s="80">
        <f t="shared" si="50"/>
        <v>0</v>
      </c>
      <c r="GP11" s="80">
        <f t="shared" si="51"/>
        <v>0</v>
      </c>
      <c r="GQ11" s="80">
        <f t="shared" si="52"/>
        <v>0</v>
      </c>
      <c r="GR11" s="80">
        <f t="shared" si="53"/>
        <v>0</v>
      </c>
      <c r="GS11" s="80">
        <f t="shared" si="54"/>
        <v>900</v>
      </c>
      <c r="GT11" s="80">
        <f t="shared" si="55"/>
        <v>0</v>
      </c>
      <c r="GU11" s="80">
        <f t="shared" si="56"/>
        <v>0</v>
      </c>
      <c r="GV11" s="80">
        <f t="shared" si="57"/>
        <v>0</v>
      </c>
      <c r="GW11" s="80">
        <f t="shared" si="58"/>
        <v>0</v>
      </c>
      <c r="GX11" s="80">
        <f t="shared" si="59"/>
        <v>2509.5</v>
      </c>
      <c r="GY11" s="80">
        <f t="shared" si="60"/>
        <v>0</v>
      </c>
      <c r="GZ11" s="80">
        <v>0</v>
      </c>
      <c r="HA11" s="80">
        <f t="shared" si="61"/>
        <v>5153</v>
      </c>
      <c r="HB11" s="80">
        <f t="shared" si="62"/>
        <v>8365</v>
      </c>
      <c r="HC11" s="80">
        <f t="shared" si="63"/>
        <v>6692</v>
      </c>
      <c r="HD11" s="80">
        <f t="shared" si="64"/>
        <v>212151.45100000003</v>
      </c>
      <c r="HE11" s="80">
        <f t="shared" si="65"/>
        <v>7215.4480000000021</v>
      </c>
      <c r="HF11" s="80">
        <f t="shared" si="66"/>
        <v>110</v>
      </c>
      <c r="HG11" s="80">
        <f t="shared" si="67"/>
        <v>3959.6333333333332</v>
      </c>
      <c r="HH11" s="80">
        <f t="shared" si="145"/>
        <v>11285.081333333335</v>
      </c>
      <c r="HI11" s="76"/>
      <c r="HJ11" s="76">
        <f t="shared" si="146"/>
        <v>100380</v>
      </c>
      <c r="HK11" s="76">
        <f t="shared" si="147"/>
        <v>1395</v>
      </c>
      <c r="HL11" s="76">
        <f t="shared" si="148"/>
        <v>0</v>
      </c>
      <c r="HM11" s="76">
        <f t="shared" si="149"/>
        <v>0</v>
      </c>
      <c r="HN11" s="76">
        <f t="shared" si="150"/>
        <v>0</v>
      </c>
      <c r="HO11" s="76">
        <f t="shared" si="151"/>
        <v>0</v>
      </c>
      <c r="HP11" s="76">
        <f t="shared" si="152"/>
        <v>0</v>
      </c>
      <c r="HQ11" s="76">
        <f t="shared" si="153"/>
        <v>0</v>
      </c>
      <c r="HR11" s="76">
        <f t="shared" si="154"/>
        <v>0</v>
      </c>
      <c r="HS11" s="76">
        <f t="shared" si="155"/>
        <v>0</v>
      </c>
      <c r="HT11" s="76">
        <f t="shared" si="156"/>
        <v>17999</v>
      </c>
      <c r="HU11" s="76">
        <f t="shared" si="157"/>
        <v>8640</v>
      </c>
      <c r="HV11" s="76">
        <f t="shared" si="158"/>
        <v>0</v>
      </c>
      <c r="HW11" s="76">
        <f t="shared" si="159"/>
        <v>2100</v>
      </c>
      <c r="HX11" s="76">
        <f t="shared" si="160"/>
        <v>1700</v>
      </c>
      <c r="HY11" s="76">
        <f t="shared" si="161"/>
        <v>0</v>
      </c>
      <c r="HZ11" s="76">
        <f t="shared" si="162"/>
        <v>0</v>
      </c>
      <c r="IA11" s="76">
        <f t="shared" si="163"/>
        <v>0</v>
      </c>
      <c r="IB11" s="76">
        <f t="shared" si="164"/>
        <v>0</v>
      </c>
      <c r="IC11" s="76">
        <f t="shared" si="165"/>
        <v>0</v>
      </c>
      <c r="ID11" s="76">
        <f t="shared" si="166"/>
        <v>0</v>
      </c>
      <c r="IE11" s="76">
        <f t="shared" si="167"/>
        <v>10008</v>
      </c>
      <c r="IF11" s="76">
        <f t="shared" si="168"/>
        <v>0</v>
      </c>
      <c r="IG11" s="76">
        <f t="shared" si="169"/>
        <v>0</v>
      </c>
      <c r="IH11" s="76">
        <f t="shared" si="170"/>
        <v>5019</v>
      </c>
      <c r="II11" s="76">
        <f t="shared" si="171"/>
        <v>0</v>
      </c>
      <c r="IJ11" s="76">
        <f t="shared" si="172"/>
        <v>5195</v>
      </c>
      <c r="IK11" s="76">
        <f t="shared" si="173"/>
        <v>6525</v>
      </c>
      <c r="IL11" s="76">
        <f t="shared" si="174"/>
        <v>0</v>
      </c>
      <c r="IM11" s="76">
        <f t="shared" si="175"/>
        <v>0</v>
      </c>
      <c r="IN11" s="76">
        <f t="shared" si="176"/>
        <v>0</v>
      </c>
      <c r="IO11" s="76">
        <f t="shared" si="177"/>
        <v>5019</v>
      </c>
      <c r="IP11" s="76">
        <f t="shared" si="178"/>
        <v>0</v>
      </c>
      <c r="IQ11" s="76">
        <f t="shared" si="179"/>
        <v>9720</v>
      </c>
      <c r="IR11" s="76">
        <f t="shared" si="180"/>
        <v>17088</v>
      </c>
      <c r="IS11" s="76">
        <f t="shared" si="181"/>
        <v>2400</v>
      </c>
      <c r="IT11" s="76">
        <f t="shared" si="182"/>
        <v>0</v>
      </c>
      <c r="IU11" s="76">
        <f t="shared" si="183"/>
        <v>0</v>
      </c>
      <c r="IV11" s="76">
        <f t="shared" si="184"/>
        <v>500</v>
      </c>
      <c r="IW11" s="76">
        <f t="shared" si="185"/>
        <v>0</v>
      </c>
      <c r="IX11" s="76">
        <f t="shared" si="186"/>
        <v>0</v>
      </c>
      <c r="IY11" s="76">
        <f t="shared" si="187"/>
        <v>0</v>
      </c>
      <c r="IZ11" s="76">
        <f t="shared" si="188"/>
        <v>0</v>
      </c>
      <c r="JA11" s="76">
        <f t="shared" si="189"/>
        <v>900</v>
      </c>
      <c r="JB11" s="76">
        <f t="shared" si="190"/>
        <v>0</v>
      </c>
      <c r="JC11" s="76">
        <f t="shared" si="191"/>
        <v>0</v>
      </c>
      <c r="JD11" s="76">
        <f t="shared" si="192"/>
        <v>0</v>
      </c>
      <c r="JE11" s="76">
        <f t="shared" si="193"/>
        <v>0</v>
      </c>
      <c r="JF11" s="76">
        <f t="shared" si="194"/>
        <v>2510</v>
      </c>
      <c r="JG11" s="76">
        <f t="shared" si="195"/>
        <v>0</v>
      </c>
      <c r="JH11" s="76">
        <f t="shared" si="196"/>
        <v>0</v>
      </c>
      <c r="JI11" s="76">
        <f t="shared" si="197"/>
        <v>5153</v>
      </c>
      <c r="JJ11" s="76">
        <f t="shared" si="198"/>
        <v>8365</v>
      </c>
      <c r="JK11" s="76">
        <f t="shared" si="199"/>
        <v>6692</v>
      </c>
      <c r="JL11" s="76">
        <f t="shared" si="200"/>
        <v>212152</v>
      </c>
      <c r="JM11" s="76">
        <f t="shared" si="201"/>
        <v>7216</v>
      </c>
      <c r="JN11" s="76">
        <f t="shared" si="202"/>
        <v>110</v>
      </c>
      <c r="JO11" s="76">
        <f t="shared" si="203"/>
        <v>3960</v>
      </c>
      <c r="JP11" s="67">
        <f t="shared" si="204"/>
        <v>11286</v>
      </c>
      <c r="JT11" s="71"/>
      <c r="JU11" s="82"/>
      <c r="JV11" s="82"/>
      <c r="JW11" s="71"/>
    </row>
    <row r="12" spans="1:283" s="66" customFormat="1" ht="15" customHeight="1" x14ac:dyDescent="0.25">
      <c r="A12" s="63">
        <v>8</v>
      </c>
      <c r="B12" s="63" t="s">
        <v>327</v>
      </c>
      <c r="C12" s="122" t="s">
        <v>341</v>
      </c>
      <c r="D12" s="63">
        <v>1403</v>
      </c>
      <c r="E12" s="64" t="s">
        <v>342</v>
      </c>
      <c r="F12" s="63" t="s">
        <v>330</v>
      </c>
      <c r="G12" s="65" t="s">
        <v>331</v>
      </c>
      <c r="I12" s="63" t="str">
        <f t="shared" si="10"/>
        <v>21123.18.3.18.1403.E020C0100000.04-001</v>
      </c>
      <c r="J12" s="63"/>
      <c r="K12" s="64"/>
      <c r="L12" s="63">
        <v>8</v>
      </c>
      <c r="M12" s="63"/>
      <c r="N12" s="67" t="s">
        <v>332</v>
      </c>
      <c r="O12" s="66" t="s">
        <v>333</v>
      </c>
      <c r="P12" s="66" t="s">
        <v>334</v>
      </c>
      <c r="Q12" s="68" t="str">
        <f t="shared" si="70"/>
        <v>XXXX FFFF HHH</v>
      </c>
      <c r="R12" s="63"/>
      <c r="S12" s="63"/>
      <c r="T12" s="124" t="s">
        <v>209</v>
      </c>
      <c r="U12" s="69">
        <v>8</v>
      </c>
      <c r="V12" s="125">
        <v>800</v>
      </c>
      <c r="Y12" s="70"/>
      <c r="Z12" s="70"/>
      <c r="AA12" s="63"/>
      <c r="AB12" s="72" t="str">
        <f t="shared" si="71"/>
        <v/>
      </c>
      <c r="AC12" s="72" t="str">
        <f t="shared" si="72"/>
        <v/>
      </c>
      <c r="AD12" s="69" t="s">
        <v>370</v>
      </c>
      <c r="AE12" s="69" t="s">
        <v>371</v>
      </c>
      <c r="AF12" s="69" t="s">
        <v>210</v>
      </c>
      <c r="AG12" s="69">
        <v>0</v>
      </c>
      <c r="AH12" s="124">
        <v>12</v>
      </c>
      <c r="AI12" s="73">
        <f>IF(T12="CO",VLOOKUP(V12,TABULADOR!$A$4:$B$21,2,FALSE),0)</f>
        <v>8365</v>
      </c>
      <c r="AJ12" s="73">
        <f>IF(T12="BA",VLOOKUP(V12,TABULADOR!$C$4:$D$21,2,FALSE),0)</f>
        <v>0</v>
      </c>
      <c r="AK12" s="73">
        <v>0</v>
      </c>
      <c r="AL12" s="73">
        <v>0</v>
      </c>
      <c r="AM12" s="73">
        <v>0</v>
      </c>
      <c r="AN12" s="73">
        <v>0</v>
      </c>
      <c r="AO12" s="73">
        <v>0</v>
      </c>
      <c r="AP12" s="73">
        <v>0</v>
      </c>
      <c r="AQ12" s="73">
        <v>0</v>
      </c>
      <c r="AR12" s="73">
        <v>0</v>
      </c>
      <c r="AS12" s="73">
        <v>0</v>
      </c>
      <c r="AT12" s="73">
        <v>0</v>
      </c>
      <c r="AU12" s="73">
        <f>VLOOKUP(V12,TABULADOR!$C$4:$E$21,3,FALSE)</f>
        <v>500</v>
      </c>
      <c r="AV12" s="73">
        <f>VLOOKUP(V12,TABULADOR!$C$4:$F$21,4,FALSE)</f>
        <v>310</v>
      </c>
      <c r="AW12" s="73">
        <f>VLOOKUP(V12,TABULADOR!$C$4:$G$21,5,FALSE)</f>
        <v>200</v>
      </c>
      <c r="AX12" s="73">
        <f>VLOOKUP(V12,TABULADOR!$C$4:$H$21,6,FALSE)</f>
        <v>1100</v>
      </c>
      <c r="AY12" s="73">
        <f>VLOOKUP(V12,TABULADOR!$C$4:$I$21,7,FALSE)</f>
        <v>0</v>
      </c>
      <c r="AZ12" s="74">
        <f t="shared" si="73"/>
        <v>10475</v>
      </c>
      <c r="BA12" s="75">
        <f t="shared" si="74"/>
        <v>100380</v>
      </c>
      <c r="BB12" s="75">
        <f t="shared" ref="BB12:BB22" si="210">AJ12*$AH$5</f>
        <v>0</v>
      </c>
      <c r="BC12" s="75">
        <f t="shared" ref="BC12:BC22" si="211">AK12*$AH$5</f>
        <v>0</v>
      </c>
      <c r="BD12" s="75">
        <f t="shared" ref="BD12:BD22" si="212">AL12*$AH$5</f>
        <v>0</v>
      </c>
      <c r="BE12" s="75">
        <f t="shared" ref="BE12:BE22" si="213">AM12*$AH$5</f>
        <v>0</v>
      </c>
      <c r="BF12" s="75">
        <f t="shared" ref="BF12:BF22" si="214">AN12*$AH$5</f>
        <v>0</v>
      </c>
      <c r="BG12" s="75">
        <f t="shared" ref="BG12:BG22" si="215">AO12*$AH$5</f>
        <v>0</v>
      </c>
      <c r="BH12" s="75">
        <f t="shared" ref="BH12:BH22" si="216">AP12*$AH$5</f>
        <v>0</v>
      </c>
      <c r="BI12" s="75">
        <f t="shared" ref="BI12:BI22" si="217">AQ12*$AH$5</f>
        <v>0</v>
      </c>
      <c r="BJ12" s="75">
        <f t="shared" ref="BJ12:BJ22" si="218">AR12*$AH$5</f>
        <v>0</v>
      </c>
      <c r="BK12" s="75">
        <f t="shared" ref="BK12:BK22" si="219">AS12*$AH$5</f>
        <v>0</v>
      </c>
      <c r="BL12" s="75">
        <f t="shared" ref="BL12:BL22" si="220">AT12*$AH$5</f>
        <v>0</v>
      </c>
      <c r="BM12" s="75">
        <f t="shared" ref="BM12:BM22" si="221">AU12*$AH$5</f>
        <v>6000</v>
      </c>
      <c r="BN12" s="75">
        <f t="shared" ref="BN12:BN22" si="222">AV12*$AH$5</f>
        <v>3720</v>
      </c>
      <c r="BO12" s="75">
        <f t="shared" ref="BO12:BO22" si="223">AW12*$AH$5</f>
        <v>2400</v>
      </c>
      <c r="BP12" s="75">
        <f t="shared" ref="BP12:BQ22" si="224">AX12*$AH$5</f>
        <v>13200</v>
      </c>
      <c r="BQ12" s="75">
        <f t="shared" si="11"/>
        <v>0</v>
      </c>
      <c r="BR12" s="74">
        <f t="shared" si="90"/>
        <v>125700</v>
      </c>
      <c r="BS12" s="75">
        <f t="shared" si="91"/>
        <v>1394.1666666666665</v>
      </c>
      <c r="BT12" s="75">
        <f t="shared" si="92"/>
        <v>0</v>
      </c>
      <c r="BU12" s="75">
        <f t="shared" si="93"/>
        <v>8380</v>
      </c>
      <c r="BV12" s="114">
        <v>0</v>
      </c>
      <c r="BW12" s="114">
        <v>0</v>
      </c>
      <c r="BX12" s="75">
        <f t="shared" si="94"/>
        <v>17458.333333333336</v>
      </c>
      <c r="BY12" s="114">
        <f t="shared" ref="BY12:BY22" si="225">(AO12/30)*50</f>
        <v>0</v>
      </c>
      <c r="BZ12" s="114">
        <f t="shared" ref="BZ12:BZ22" si="226">(AP12/30)*50</f>
        <v>0</v>
      </c>
      <c r="CA12" s="114">
        <f t="shared" si="97"/>
        <v>0</v>
      </c>
      <c r="CB12" s="114">
        <f t="shared" si="98"/>
        <v>0</v>
      </c>
      <c r="CC12" s="76">
        <f t="shared" si="99"/>
        <v>1700</v>
      </c>
      <c r="CD12" s="75">
        <f t="shared" si="100"/>
        <v>500</v>
      </c>
      <c r="CE12" s="75">
        <f t="shared" si="101"/>
        <v>1600</v>
      </c>
      <c r="CF12" s="121">
        <v>0</v>
      </c>
      <c r="CG12" s="121">
        <v>0</v>
      </c>
      <c r="CH12" s="75">
        <f t="shared" si="102"/>
        <v>500</v>
      </c>
      <c r="CI12" s="76">
        <f t="shared" si="103"/>
        <v>0</v>
      </c>
      <c r="CJ12" s="76">
        <v>0</v>
      </c>
      <c r="CK12" s="76">
        <v>0</v>
      </c>
      <c r="CL12" s="76">
        <v>0</v>
      </c>
      <c r="CM12" s="76">
        <f t="shared" si="104"/>
        <v>900</v>
      </c>
      <c r="CN12" s="76">
        <v>0</v>
      </c>
      <c r="CO12" s="76">
        <v>0</v>
      </c>
      <c r="CP12" s="76">
        <v>0</v>
      </c>
      <c r="CQ12" s="77">
        <f t="shared" si="12"/>
        <v>2509.5</v>
      </c>
      <c r="CR12" s="121">
        <v>0</v>
      </c>
      <c r="CS12" s="77">
        <f t="shared" si="105"/>
        <v>8365</v>
      </c>
      <c r="CT12" s="77">
        <f t="shared" si="106"/>
        <v>6692</v>
      </c>
      <c r="CU12" s="77">
        <f t="shared" si="13"/>
        <v>49999</v>
      </c>
      <c r="CV12" s="75">
        <f t="shared" si="107"/>
        <v>10007.886000000002</v>
      </c>
      <c r="CW12" s="75">
        <v>0</v>
      </c>
      <c r="CX12" s="75">
        <f t="shared" si="108"/>
        <v>5019</v>
      </c>
      <c r="CY12" s="75">
        <v>0</v>
      </c>
      <c r="CZ12" s="75">
        <f t="shared" si="109"/>
        <v>5194.6649999999991</v>
      </c>
      <c r="DA12" s="75">
        <v>0</v>
      </c>
      <c r="DB12" s="75">
        <f t="shared" si="14"/>
        <v>6524.7000000000007</v>
      </c>
      <c r="DC12" s="76">
        <v>0</v>
      </c>
      <c r="DD12" s="75">
        <v>0</v>
      </c>
      <c r="DE12" s="75">
        <f t="shared" si="110"/>
        <v>5019</v>
      </c>
      <c r="DF12" s="77">
        <f t="shared" si="111"/>
        <v>31765.251</v>
      </c>
      <c r="DG12" s="75">
        <f t="shared" si="112"/>
        <v>7027.96</v>
      </c>
      <c r="DH12" s="75">
        <f t="shared" si="113"/>
        <v>3840.8333333333339</v>
      </c>
      <c r="DI12" s="75">
        <f t="shared" si="114"/>
        <v>110</v>
      </c>
      <c r="DJ12" s="77">
        <f t="shared" si="15"/>
        <v>10978.793333333335</v>
      </c>
      <c r="DK12" s="78">
        <f t="shared" si="205"/>
        <v>0</v>
      </c>
      <c r="DL12" s="78">
        <f t="shared" si="115"/>
        <v>0</v>
      </c>
      <c r="DM12" s="78">
        <f t="shared" si="116"/>
        <v>0</v>
      </c>
      <c r="DN12" s="78">
        <f t="shared" si="117"/>
        <v>0</v>
      </c>
      <c r="DO12" s="78">
        <f t="shared" si="118"/>
        <v>0</v>
      </c>
      <c r="DP12" s="78">
        <f t="shared" si="119"/>
        <v>0</v>
      </c>
      <c r="DQ12" s="78">
        <f t="shared" si="120"/>
        <v>0</v>
      </c>
      <c r="DR12" s="78">
        <f t="shared" si="121"/>
        <v>0</v>
      </c>
      <c r="DS12" s="75">
        <f t="shared" si="122"/>
        <v>3011.3999999999996</v>
      </c>
      <c r="DT12" s="75">
        <f t="shared" si="16"/>
        <v>0</v>
      </c>
      <c r="DU12" s="75">
        <f t="shared" si="207"/>
        <v>0</v>
      </c>
      <c r="DV12" s="75">
        <f t="shared" si="208"/>
        <v>41.824999999999989</v>
      </c>
      <c r="DW12" s="75">
        <f t="shared" si="123"/>
        <v>200.75999999999996</v>
      </c>
      <c r="DX12" s="75">
        <f t="shared" si="209"/>
        <v>250.94999999999996</v>
      </c>
      <c r="DY12" s="75">
        <f t="shared" si="124"/>
        <v>195.74099999999999</v>
      </c>
      <c r="DZ12" s="75">
        <f t="shared" si="125"/>
        <v>75.284999999999982</v>
      </c>
      <c r="EA12" s="75">
        <f t="shared" si="126"/>
        <v>200.75999999999996</v>
      </c>
      <c r="EB12" s="75">
        <f t="shared" si="127"/>
        <v>418.24999999999994</v>
      </c>
      <c r="EC12" s="75">
        <f t="shared" si="128"/>
        <v>300.23658</v>
      </c>
      <c r="ED12" s="75">
        <v>0</v>
      </c>
      <c r="EE12" s="75">
        <f t="shared" si="129"/>
        <v>150.57</v>
      </c>
      <c r="EF12" s="75">
        <f t="shared" si="130"/>
        <v>150.57</v>
      </c>
      <c r="EG12" s="75">
        <v>0</v>
      </c>
      <c r="EH12" s="75">
        <f t="shared" si="131"/>
        <v>155.83994999999996</v>
      </c>
      <c r="EI12" s="78">
        <f t="shared" ref="EI12:EI22" si="227">ROUNDUP(SUM(DS12:EH12),0)</f>
        <v>5153</v>
      </c>
      <c r="EJ12" s="78">
        <f t="shared" ref="EJ12:EJ22" si="228">ROUNDUP(EB12*22%,0)</f>
        <v>93</v>
      </c>
      <c r="EK12" s="78">
        <f t="shared" si="134"/>
        <v>176</v>
      </c>
      <c r="EL12" s="77">
        <f t="shared" ref="EL12:EL22" si="229">SUM(BR12,CU12,DF12)</f>
        <v>207464.25099999999</v>
      </c>
      <c r="EM12" s="77">
        <f t="shared" ref="EM12:EM22" si="230">SUM(BR12,CU12,DF12,EI12+DJ12)</f>
        <v>223596.04433333332</v>
      </c>
      <c r="EN12" s="77"/>
      <c r="EO12" s="77">
        <f t="shared" ref="EO12:EO22" si="231">+JL12</f>
        <v>207465</v>
      </c>
      <c r="EP12" s="77">
        <f t="shared" ref="EP12:EP22" si="232">+JM12</f>
        <v>7028</v>
      </c>
      <c r="EQ12" s="77">
        <f t="shared" ref="EQ12:EQ22" si="233">+JN12</f>
        <v>110</v>
      </c>
      <c r="ER12" s="77">
        <f t="shared" ref="ER12:ER22" si="234">+JO12</f>
        <v>3841</v>
      </c>
      <c r="ES12" s="76"/>
      <c r="ET12" s="75">
        <f t="shared" si="140"/>
        <v>8365</v>
      </c>
      <c r="EU12" s="75">
        <f t="shared" si="206"/>
        <v>10475</v>
      </c>
      <c r="EV12" s="75">
        <f t="shared" si="141"/>
        <v>10475</v>
      </c>
      <c r="EW12" s="75">
        <f t="shared" si="21"/>
        <v>8365</v>
      </c>
      <c r="EX12" s="75">
        <f t="shared" si="22"/>
        <v>101774.16666666667</v>
      </c>
      <c r="EY12" s="75">
        <f t="shared" si="142"/>
        <v>175699</v>
      </c>
      <c r="EZ12" s="79"/>
      <c r="FA12" s="76"/>
      <c r="FB12" s="80">
        <f t="shared" ref="FB12:FB22" si="235">BA12</f>
        <v>100380</v>
      </c>
      <c r="FC12" s="80">
        <f t="shared" ref="FC12:FC22" si="236">BS12</f>
        <v>1394.1666666666665</v>
      </c>
      <c r="FD12" s="80">
        <f t="shared" ref="FD12:FD22" si="237">BB12</f>
        <v>0</v>
      </c>
      <c r="FE12" s="80">
        <f t="shared" ref="FE12:FE22" si="238">BT12</f>
        <v>0</v>
      </c>
      <c r="FF12" s="80">
        <f t="shared" ref="FF12:FF22" si="239">BE12</f>
        <v>0</v>
      </c>
      <c r="FG12" s="80">
        <f t="shared" ref="FG12:FG22" si="240">BC12</f>
        <v>0</v>
      </c>
      <c r="FH12" s="80">
        <f t="shared" ref="FH12:FH22" si="241">BD12</f>
        <v>0</v>
      </c>
      <c r="FI12" s="80">
        <f t="shared" ref="FI12:FI22" si="242">BF12</f>
        <v>0</v>
      </c>
      <c r="FJ12" s="80">
        <f t="shared" ref="FJ12:FJ22" si="243">BV12</f>
        <v>0</v>
      </c>
      <c r="FK12" s="80">
        <f t="shared" ref="FK12:FK22" si="244">BW12</f>
        <v>0</v>
      </c>
      <c r="FL12" s="80">
        <f t="shared" ref="FL12:FL22" si="245">BX12</f>
        <v>17458.333333333336</v>
      </c>
      <c r="FM12" s="80">
        <f t="shared" ref="FM12:FM22" si="246">BU12</f>
        <v>8380</v>
      </c>
      <c r="FN12" s="80">
        <v>0</v>
      </c>
      <c r="FO12" s="80">
        <f t="shared" ref="FO12:FO22" si="247">CE12+CD12</f>
        <v>2100</v>
      </c>
      <c r="FP12" s="80">
        <f t="shared" ref="FP12:FP22" si="248">CC12</f>
        <v>1700</v>
      </c>
      <c r="FQ12" s="80">
        <f t="shared" ref="FQ12:FQ22" si="249">BH12+BZ12</f>
        <v>0</v>
      </c>
      <c r="FR12" s="80">
        <f t="shared" ref="FR12:FR22" si="250">BG12</f>
        <v>0</v>
      </c>
      <c r="FS12" s="80">
        <f t="shared" ref="FS12:FS22" si="251">BI12+CA12</f>
        <v>0</v>
      </c>
      <c r="FT12" s="80">
        <f t="shared" ref="FT12:FT22" si="252">BJ12+CB12</f>
        <v>0</v>
      </c>
      <c r="FU12" s="80">
        <f t="shared" ref="FU12:FU22" si="253">+BK12</f>
        <v>0</v>
      </c>
      <c r="FV12" s="80">
        <f t="shared" ref="FV12:FV22" si="254">+BL12</f>
        <v>0</v>
      </c>
      <c r="FW12" s="80">
        <f t="shared" ref="FW12:FW22" si="255">CV12</f>
        <v>10007.886000000002</v>
      </c>
      <c r="FX12" s="80">
        <f t="shared" ref="FX12:FX22" si="256">CW12</f>
        <v>0</v>
      </c>
      <c r="FY12" s="80">
        <f t="shared" ref="FY12:FY22" si="257">DD12</f>
        <v>0</v>
      </c>
      <c r="FZ12" s="80">
        <f t="shared" ref="FZ12:FZ22" si="258">CX12</f>
        <v>5019</v>
      </c>
      <c r="GA12" s="80">
        <f t="shared" ref="GA12:GA22" si="259">CY12</f>
        <v>0</v>
      </c>
      <c r="GB12" s="80">
        <f t="shared" ref="GB12:GB22" si="260">CZ12</f>
        <v>5194.6649999999991</v>
      </c>
      <c r="GC12" s="80">
        <f t="shared" si="40"/>
        <v>6524.7000000000007</v>
      </c>
      <c r="GD12" s="80">
        <f t="shared" si="41"/>
        <v>0</v>
      </c>
      <c r="GE12" s="80">
        <f t="shared" si="42"/>
        <v>0</v>
      </c>
      <c r="GF12" s="80">
        <v>0</v>
      </c>
      <c r="GG12" s="80">
        <f t="shared" si="43"/>
        <v>5019</v>
      </c>
      <c r="GH12" s="80">
        <v>0</v>
      </c>
      <c r="GI12" s="80">
        <f t="shared" si="44"/>
        <v>9720</v>
      </c>
      <c r="GJ12" s="80">
        <f t="shared" si="45"/>
        <v>13200</v>
      </c>
      <c r="GK12" s="80">
        <f t="shared" si="46"/>
        <v>2400</v>
      </c>
      <c r="GL12" s="80">
        <f t="shared" si="47"/>
        <v>0</v>
      </c>
      <c r="GM12" s="80">
        <f t="shared" si="48"/>
        <v>0</v>
      </c>
      <c r="GN12" s="80">
        <f t="shared" si="49"/>
        <v>500</v>
      </c>
      <c r="GO12" s="80">
        <f t="shared" si="50"/>
        <v>0</v>
      </c>
      <c r="GP12" s="80">
        <f t="shared" si="51"/>
        <v>0</v>
      </c>
      <c r="GQ12" s="80">
        <f t="shared" si="52"/>
        <v>0</v>
      </c>
      <c r="GR12" s="80">
        <f t="shared" si="53"/>
        <v>0</v>
      </c>
      <c r="GS12" s="80">
        <f t="shared" si="54"/>
        <v>900</v>
      </c>
      <c r="GT12" s="80">
        <f t="shared" si="55"/>
        <v>0</v>
      </c>
      <c r="GU12" s="80">
        <f t="shared" si="56"/>
        <v>0</v>
      </c>
      <c r="GV12" s="80">
        <f t="shared" si="57"/>
        <v>0</v>
      </c>
      <c r="GW12" s="80">
        <f t="shared" si="58"/>
        <v>0</v>
      </c>
      <c r="GX12" s="80">
        <f t="shared" si="59"/>
        <v>2509.5</v>
      </c>
      <c r="GY12" s="80">
        <f t="shared" si="60"/>
        <v>0</v>
      </c>
      <c r="GZ12" s="80">
        <v>0</v>
      </c>
      <c r="HA12" s="80">
        <f t="shared" si="61"/>
        <v>5153</v>
      </c>
      <c r="HB12" s="80">
        <f t="shared" si="62"/>
        <v>8365</v>
      </c>
      <c r="HC12" s="80">
        <f t="shared" si="63"/>
        <v>6692</v>
      </c>
      <c r="HD12" s="80">
        <f t="shared" si="64"/>
        <v>207464.25100000002</v>
      </c>
      <c r="HE12" s="80">
        <f t="shared" si="65"/>
        <v>7027.9600000000009</v>
      </c>
      <c r="HF12" s="80">
        <f t="shared" si="66"/>
        <v>110</v>
      </c>
      <c r="HG12" s="80">
        <f t="shared" si="67"/>
        <v>3840.8333333333339</v>
      </c>
      <c r="HH12" s="80">
        <f t="shared" si="145"/>
        <v>10978.793333333335</v>
      </c>
      <c r="HI12" s="76"/>
      <c r="HJ12" s="76">
        <f t="shared" si="146"/>
        <v>100380</v>
      </c>
      <c r="HK12" s="76">
        <f t="shared" si="147"/>
        <v>1395</v>
      </c>
      <c r="HL12" s="76">
        <f t="shared" si="148"/>
        <v>0</v>
      </c>
      <c r="HM12" s="76">
        <f t="shared" si="149"/>
        <v>0</v>
      </c>
      <c r="HN12" s="76">
        <f t="shared" si="150"/>
        <v>0</v>
      </c>
      <c r="HO12" s="76">
        <f t="shared" si="151"/>
        <v>0</v>
      </c>
      <c r="HP12" s="76">
        <f t="shared" si="152"/>
        <v>0</v>
      </c>
      <c r="HQ12" s="76">
        <f t="shared" si="153"/>
        <v>0</v>
      </c>
      <c r="HR12" s="76">
        <f t="shared" si="154"/>
        <v>0</v>
      </c>
      <c r="HS12" s="76">
        <f t="shared" si="155"/>
        <v>0</v>
      </c>
      <c r="HT12" s="76">
        <f t="shared" si="156"/>
        <v>17459</v>
      </c>
      <c r="HU12" s="76">
        <f t="shared" si="157"/>
        <v>8380</v>
      </c>
      <c r="HV12" s="76">
        <f t="shared" si="158"/>
        <v>0</v>
      </c>
      <c r="HW12" s="76">
        <f t="shared" si="159"/>
        <v>2100</v>
      </c>
      <c r="HX12" s="76">
        <f t="shared" si="160"/>
        <v>1700</v>
      </c>
      <c r="HY12" s="76">
        <f t="shared" si="161"/>
        <v>0</v>
      </c>
      <c r="HZ12" s="76">
        <f t="shared" si="162"/>
        <v>0</v>
      </c>
      <c r="IA12" s="76">
        <f t="shared" si="163"/>
        <v>0</v>
      </c>
      <c r="IB12" s="76">
        <f t="shared" si="164"/>
        <v>0</v>
      </c>
      <c r="IC12" s="76">
        <f t="shared" si="165"/>
        <v>0</v>
      </c>
      <c r="ID12" s="76">
        <f t="shared" si="166"/>
        <v>0</v>
      </c>
      <c r="IE12" s="76">
        <f t="shared" si="167"/>
        <v>10008</v>
      </c>
      <c r="IF12" s="76">
        <f t="shared" si="168"/>
        <v>0</v>
      </c>
      <c r="IG12" s="76">
        <f t="shared" si="169"/>
        <v>0</v>
      </c>
      <c r="IH12" s="76">
        <f t="shared" si="170"/>
        <v>5019</v>
      </c>
      <c r="II12" s="76">
        <f t="shared" si="171"/>
        <v>0</v>
      </c>
      <c r="IJ12" s="76">
        <f t="shared" si="172"/>
        <v>5195</v>
      </c>
      <c r="IK12" s="76">
        <f t="shared" si="173"/>
        <v>6525</v>
      </c>
      <c r="IL12" s="76">
        <f t="shared" si="174"/>
        <v>0</v>
      </c>
      <c r="IM12" s="76">
        <f t="shared" si="175"/>
        <v>0</v>
      </c>
      <c r="IN12" s="76">
        <f t="shared" si="176"/>
        <v>0</v>
      </c>
      <c r="IO12" s="76">
        <f t="shared" si="177"/>
        <v>5019</v>
      </c>
      <c r="IP12" s="76">
        <f t="shared" si="178"/>
        <v>0</v>
      </c>
      <c r="IQ12" s="76">
        <f t="shared" si="179"/>
        <v>9720</v>
      </c>
      <c r="IR12" s="76">
        <f t="shared" si="180"/>
        <v>13200</v>
      </c>
      <c r="IS12" s="76">
        <f t="shared" si="181"/>
        <v>2400</v>
      </c>
      <c r="IT12" s="76">
        <f t="shared" si="182"/>
        <v>0</v>
      </c>
      <c r="IU12" s="76">
        <f t="shared" si="183"/>
        <v>0</v>
      </c>
      <c r="IV12" s="76">
        <f t="shared" si="184"/>
        <v>500</v>
      </c>
      <c r="IW12" s="76">
        <f t="shared" si="185"/>
        <v>0</v>
      </c>
      <c r="IX12" s="76">
        <f t="shared" si="186"/>
        <v>0</v>
      </c>
      <c r="IY12" s="76">
        <f t="shared" si="187"/>
        <v>0</v>
      </c>
      <c r="IZ12" s="76">
        <f t="shared" si="188"/>
        <v>0</v>
      </c>
      <c r="JA12" s="76">
        <f t="shared" si="189"/>
        <v>900</v>
      </c>
      <c r="JB12" s="76">
        <f t="shared" si="190"/>
        <v>0</v>
      </c>
      <c r="JC12" s="76">
        <f t="shared" si="191"/>
        <v>0</v>
      </c>
      <c r="JD12" s="76">
        <f t="shared" si="192"/>
        <v>0</v>
      </c>
      <c r="JE12" s="76">
        <f t="shared" si="193"/>
        <v>0</v>
      </c>
      <c r="JF12" s="76">
        <f t="shared" si="194"/>
        <v>2510</v>
      </c>
      <c r="JG12" s="76">
        <f t="shared" si="195"/>
        <v>0</v>
      </c>
      <c r="JH12" s="76">
        <f t="shared" si="196"/>
        <v>0</v>
      </c>
      <c r="JI12" s="76">
        <f t="shared" si="197"/>
        <v>5153</v>
      </c>
      <c r="JJ12" s="76">
        <f t="shared" si="198"/>
        <v>8365</v>
      </c>
      <c r="JK12" s="76">
        <f t="shared" si="199"/>
        <v>6692</v>
      </c>
      <c r="JL12" s="76">
        <f t="shared" si="200"/>
        <v>207465</v>
      </c>
      <c r="JM12" s="76">
        <f t="shared" si="201"/>
        <v>7028</v>
      </c>
      <c r="JN12" s="76">
        <f t="shared" si="202"/>
        <v>110</v>
      </c>
      <c r="JO12" s="76">
        <f t="shared" si="203"/>
        <v>3841</v>
      </c>
      <c r="JP12" s="67">
        <f t="shared" si="204"/>
        <v>10979</v>
      </c>
      <c r="JT12" s="71"/>
      <c r="JU12" s="82"/>
      <c r="JV12" s="82"/>
      <c r="JW12" s="71"/>
    </row>
    <row r="13" spans="1:283" s="66" customFormat="1" ht="15" customHeight="1" x14ac:dyDescent="0.25">
      <c r="A13" s="63">
        <v>9</v>
      </c>
      <c r="B13" s="63" t="s">
        <v>327</v>
      </c>
      <c r="C13" s="122" t="s">
        <v>341</v>
      </c>
      <c r="D13" s="63">
        <v>1403</v>
      </c>
      <c r="E13" s="64" t="s">
        <v>342</v>
      </c>
      <c r="F13" s="63" t="s">
        <v>330</v>
      </c>
      <c r="G13" s="65" t="s">
        <v>331</v>
      </c>
      <c r="I13" s="63" t="str">
        <f t="shared" si="10"/>
        <v>21123.18.3.18.1403.E020C0100000.04-001</v>
      </c>
      <c r="J13" s="63"/>
      <c r="K13" s="64"/>
      <c r="L13" s="63">
        <v>9</v>
      </c>
      <c r="M13" s="63"/>
      <c r="N13" s="67" t="s">
        <v>332</v>
      </c>
      <c r="O13" s="66" t="s">
        <v>333</v>
      </c>
      <c r="P13" s="66" t="s">
        <v>334</v>
      </c>
      <c r="Q13" s="68" t="str">
        <f t="shared" si="70"/>
        <v>XXXX FFFF HHH</v>
      </c>
      <c r="R13" s="63"/>
      <c r="S13" s="63"/>
      <c r="T13" s="124" t="s">
        <v>209</v>
      </c>
      <c r="U13" s="69">
        <v>9</v>
      </c>
      <c r="V13" s="125">
        <v>900</v>
      </c>
      <c r="Y13" s="70"/>
      <c r="Z13" s="70"/>
      <c r="AA13" s="63"/>
      <c r="AB13" s="72" t="str">
        <f t="shared" si="71"/>
        <v/>
      </c>
      <c r="AC13" s="72" t="str">
        <f t="shared" si="72"/>
        <v/>
      </c>
      <c r="AD13" s="69" t="s">
        <v>370</v>
      </c>
      <c r="AE13" s="69" t="s">
        <v>371</v>
      </c>
      <c r="AF13" s="69" t="s">
        <v>210</v>
      </c>
      <c r="AG13" s="69">
        <v>1</v>
      </c>
      <c r="AH13" s="124">
        <v>12</v>
      </c>
      <c r="AI13" s="73">
        <f>IF(T13="CO",VLOOKUP(V13,TABULADOR!$A$4:$B$21,2,FALSE),0)</f>
        <v>8365</v>
      </c>
      <c r="AJ13" s="73">
        <f>IF(T13="BA",VLOOKUP(V13,TABULADOR!$C$4:$D$21,2,FALSE),0)</f>
        <v>0</v>
      </c>
      <c r="AK13" s="73">
        <v>0</v>
      </c>
      <c r="AL13" s="73">
        <v>0</v>
      </c>
      <c r="AM13" s="73">
        <v>0</v>
      </c>
      <c r="AN13" s="73">
        <v>0</v>
      </c>
      <c r="AO13" s="73">
        <v>0</v>
      </c>
      <c r="AP13" s="73">
        <v>0</v>
      </c>
      <c r="AQ13" s="73">
        <v>0</v>
      </c>
      <c r="AR13" s="73">
        <v>0</v>
      </c>
      <c r="AS13" s="73">
        <v>0</v>
      </c>
      <c r="AT13" s="73">
        <v>0</v>
      </c>
      <c r="AU13" s="73">
        <f>VLOOKUP(V13,TABULADOR!$C$4:$E$21,3,FALSE)</f>
        <v>500</v>
      </c>
      <c r="AV13" s="73">
        <f>VLOOKUP(V13,TABULADOR!$C$4:$F$21,4,FALSE)</f>
        <v>310</v>
      </c>
      <c r="AW13" s="73">
        <f>VLOOKUP(V13,TABULADOR!$C$4:$G$21,5,FALSE)</f>
        <v>200</v>
      </c>
      <c r="AX13" s="73">
        <f>VLOOKUP(V13,TABULADOR!$C$4:$H$21,6,FALSE)</f>
        <v>1000</v>
      </c>
      <c r="AY13" s="73">
        <f>VLOOKUP(V13,TABULADOR!$C$4:$I$21,7,FALSE)</f>
        <v>0</v>
      </c>
      <c r="AZ13" s="74">
        <f t="shared" si="73"/>
        <v>10375</v>
      </c>
      <c r="BA13" s="75">
        <f t="shared" si="74"/>
        <v>100380</v>
      </c>
      <c r="BB13" s="75">
        <f t="shared" si="210"/>
        <v>0</v>
      </c>
      <c r="BC13" s="75">
        <f t="shared" si="211"/>
        <v>0</v>
      </c>
      <c r="BD13" s="75">
        <f t="shared" si="212"/>
        <v>0</v>
      </c>
      <c r="BE13" s="75">
        <f t="shared" si="213"/>
        <v>0</v>
      </c>
      <c r="BF13" s="75">
        <f t="shared" si="214"/>
        <v>0</v>
      </c>
      <c r="BG13" s="75">
        <f t="shared" si="215"/>
        <v>0</v>
      </c>
      <c r="BH13" s="75">
        <f t="shared" si="216"/>
        <v>0</v>
      </c>
      <c r="BI13" s="75">
        <f t="shared" si="217"/>
        <v>0</v>
      </c>
      <c r="BJ13" s="75">
        <f t="shared" si="218"/>
        <v>0</v>
      </c>
      <c r="BK13" s="75">
        <f t="shared" si="219"/>
        <v>0</v>
      </c>
      <c r="BL13" s="75">
        <f t="shared" si="220"/>
        <v>0</v>
      </c>
      <c r="BM13" s="75">
        <f t="shared" si="221"/>
        <v>6000</v>
      </c>
      <c r="BN13" s="75">
        <f t="shared" si="222"/>
        <v>3720</v>
      </c>
      <c r="BO13" s="75">
        <f t="shared" si="223"/>
        <v>2400</v>
      </c>
      <c r="BP13" s="75">
        <f t="shared" si="224"/>
        <v>12000</v>
      </c>
      <c r="BQ13" s="75">
        <f t="shared" si="11"/>
        <v>0</v>
      </c>
      <c r="BR13" s="74">
        <f t="shared" si="90"/>
        <v>124500</v>
      </c>
      <c r="BS13" s="75">
        <f t="shared" si="91"/>
        <v>1394.1666666666665</v>
      </c>
      <c r="BT13" s="75">
        <f t="shared" si="92"/>
        <v>0</v>
      </c>
      <c r="BU13" s="75">
        <f t="shared" si="93"/>
        <v>8300</v>
      </c>
      <c r="BV13" s="114">
        <v>0</v>
      </c>
      <c r="BW13" s="114">
        <v>0</v>
      </c>
      <c r="BX13" s="75">
        <f t="shared" si="94"/>
        <v>17291.666666666664</v>
      </c>
      <c r="BY13" s="114">
        <f t="shared" si="225"/>
        <v>0</v>
      </c>
      <c r="BZ13" s="114">
        <f t="shared" si="226"/>
        <v>0</v>
      </c>
      <c r="CA13" s="114">
        <f t="shared" si="97"/>
        <v>0</v>
      </c>
      <c r="CB13" s="114">
        <f t="shared" si="98"/>
        <v>0</v>
      </c>
      <c r="CC13" s="76">
        <f t="shared" si="99"/>
        <v>1700</v>
      </c>
      <c r="CD13" s="75">
        <f t="shared" si="100"/>
        <v>500</v>
      </c>
      <c r="CE13" s="75">
        <f t="shared" si="101"/>
        <v>1600</v>
      </c>
      <c r="CF13" s="121">
        <v>0</v>
      </c>
      <c r="CG13" s="121">
        <v>0</v>
      </c>
      <c r="CH13" s="75">
        <f t="shared" si="102"/>
        <v>500</v>
      </c>
      <c r="CI13" s="76">
        <f t="shared" si="103"/>
        <v>0</v>
      </c>
      <c r="CJ13" s="76">
        <v>0</v>
      </c>
      <c r="CK13" s="76">
        <v>0</v>
      </c>
      <c r="CL13" s="76">
        <v>0</v>
      </c>
      <c r="CM13" s="76">
        <f t="shared" si="104"/>
        <v>900</v>
      </c>
      <c r="CN13" s="76">
        <v>0</v>
      </c>
      <c r="CO13" s="76">
        <v>0</v>
      </c>
      <c r="CP13" s="76">
        <v>0</v>
      </c>
      <c r="CQ13" s="77">
        <f t="shared" si="12"/>
        <v>2509.5</v>
      </c>
      <c r="CR13" s="121">
        <v>0</v>
      </c>
      <c r="CS13" s="77">
        <f t="shared" si="105"/>
        <v>8365</v>
      </c>
      <c r="CT13" s="77">
        <f t="shared" si="106"/>
        <v>6692</v>
      </c>
      <c r="CU13" s="77">
        <f t="shared" si="13"/>
        <v>49752.333333333328</v>
      </c>
      <c r="CV13" s="75">
        <f t="shared" si="107"/>
        <v>10007.886000000002</v>
      </c>
      <c r="CW13" s="75">
        <v>0</v>
      </c>
      <c r="CX13" s="75">
        <f t="shared" si="108"/>
        <v>5019</v>
      </c>
      <c r="CY13" s="75">
        <v>0</v>
      </c>
      <c r="CZ13" s="75">
        <f t="shared" si="109"/>
        <v>5194.6649999999991</v>
      </c>
      <c r="DA13" s="75">
        <v>0</v>
      </c>
      <c r="DB13" s="75">
        <f t="shared" si="14"/>
        <v>6524.7000000000007</v>
      </c>
      <c r="DC13" s="76">
        <v>0</v>
      </c>
      <c r="DD13" s="75">
        <v>0</v>
      </c>
      <c r="DE13" s="75">
        <f t="shared" si="110"/>
        <v>5019</v>
      </c>
      <c r="DF13" s="77">
        <f t="shared" si="111"/>
        <v>31765.251</v>
      </c>
      <c r="DG13" s="75">
        <f t="shared" si="112"/>
        <v>6970.0933333333323</v>
      </c>
      <c r="DH13" s="75">
        <f t="shared" si="113"/>
        <v>3804.1666666666661</v>
      </c>
      <c r="DI13" s="75">
        <f t="shared" si="114"/>
        <v>110</v>
      </c>
      <c r="DJ13" s="77">
        <f t="shared" si="15"/>
        <v>10884.259999999998</v>
      </c>
      <c r="DK13" s="78">
        <f t="shared" si="205"/>
        <v>0</v>
      </c>
      <c r="DL13" s="78">
        <f t="shared" si="115"/>
        <v>0</v>
      </c>
      <c r="DM13" s="78">
        <f t="shared" si="116"/>
        <v>0</v>
      </c>
      <c r="DN13" s="78">
        <f t="shared" si="117"/>
        <v>0</v>
      </c>
      <c r="DO13" s="78">
        <f t="shared" si="118"/>
        <v>0</v>
      </c>
      <c r="DP13" s="78">
        <f t="shared" si="119"/>
        <v>0</v>
      </c>
      <c r="DQ13" s="78">
        <f t="shared" si="120"/>
        <v>0</v>
      </c>
      <c r="DR13" s="78">
        <f t="shared" si="121"/>
        <v>0</v>
      </c>
      <c r="DS13" s="75">
        <f t="shared" si="122"/>
        <v>3011.3999999999996</v>
      </c>
      <c r="DT13" s="75">
        <f t="shared" si="16"/>
        <v>0</v>
      </c>
      <c r="DU13" s="75">
        <f t="shared" si="207"/>
        <v>0</v>
      </c>
      <c r="DV13" s="75">
        <f t="shared" si="208"/>
        <v>41.824999999999989</v>
      </c>
      <c r="DW13" s="75">
        <f t="shared" si="123"/>
        <v>200.75999999999996</v>
      </c>
      <c r="DX13" s="75">
        <f t="shared" si="209"/>
        <v>250.94999999999996</v>
      </c>
      <c r="DY13" s="75">
        <f t="shared" si="124"/>
        <v>195.74099999999999</v>
      </c>
      <c r="DZ13" s="75">
        <f t="shared" si="125"/>
        <v>75.284999999999982</v>
      </c>
      <c r="EA13" s="75">
        <f t="shared" si="126"/>
        <v>200.75999999999996</v>
      </c>
      <c r="EB13" s="75">
        <f t="shared" si="127"/>
        <v>418.24999999999994</v>
      </c>
      <c r="EC13" s="75">
        <f t="shared" si="128"/>
        <v>300.23658</v>
      </c>
      <c r="ED13" s="75">
        <v>0</v>
      </c>
      <c r="EE13" s="75">
        <f t="shared" si="129"/>
        <v>150.57</v>
      </c>
      <c r="EF13" s="75">
        <f t="shared" si="130"/>
        <v>150.57</v>
      </c>
      <c r="EG13" s="75">
        <v>0</v>
      </c>
      <c r="EH13" s="75">
        <f t="shared" si="131"/>
        <v>155.83994999999996</v>
      </c>
      <c r="EI13" s="78">
        <f t="shared" si="227"/>
        <v>5153</v>
      </c>
      <c r="EJ13" s="78">
        <f t="shared" si="228"/>
        <v>93</v>
      </c>
      <c r="EK13" s="78">
        <f t="shared" si="134"/>
        <v>176</v>
      </c>
      <c r="EL13" s="77">
        <f t="shared" si="229"/>
        <v>206017.5843333333</v>
      </c>
      <c r="EM13" s="77">
        <f t="shared" si="230"/>
        <v>222054.84433333331</v>
      </c>
      <c r="EN13" s="77"/>
      <c r="EO13" s="77">
        <f t="shared" si="231"/>
        <v>206018</v>
      </c>
      <c r="EP13" s="77">
        <f t="shared" si="232"/>
        <v>6971</v>
      </c>
      <c r="EQ13" s="77">
        <f t="shared" si="233"/>
        <v>110</v>
      </c>
      <c r="ER13" s="77">
        <f t="shared" si="234"/>
        <v>3805</v>
      </c>
      <c r="ES13" s="76"/>
      <c r="ET13" s="75">
        <f t="shared" si="140"/>
        <v>8365</v>
      </c>
      <c r="EU13" s="75">
        <f t="shared" si="206"/>
        <v>10375</v>
      </c>
      <c r="EV13" s="75">
        <f t="shared" si="141"/>
        <v>10375</v>
      </c>
      <c r="EW13" s="75">
        <f t="shared" si="21"/>
        <v>8365</v>
      </c>
      <c r="EX13" s="75">
        <f t="shared" si="22"/>
        <v>101774.16666666667</v>
      </c>
      <c r="EY13" s="75">
        <f t="shared" si="142"/>
        <v>174252.33333333331</v>
      </c>
      <c r="EZ13" s="79"/>
      <c r="FA13" s="76"/>
      <c r="FB13" s="80">
        <f t="shared" si="235"/>
        <v>100380</v>
      </c>
      <c r="FC13" s="80">
        <f t="shared" si="236"/>
        <v>1394.1666666666665</v>
      </c>
      <c r="FD13" s="80">
        <f t="shared" si="237"/>
        <v>0</v>
      </c>
      <c r="FE13" s="80">
        <f t="shared" si="238"/>
        <v>0</v>
      </c>
      <c r="FF13" s="80">
        <f t="shared" si="239"/>
        <v>0</v>
      </c>
      <c r="FG13" s="80">
        <f t="shared" si="240"/>
        <v>0</v>
      </c>
      <c r="FH13" s="80">
        <f t="shared" si="241"/>
        <v>0</v>
      </c>
      <c r="FI13" s="80">
        <f t="shared" si="242"/>
        <v>0</v>
      </c>
      <c r="FJ13" s="80">
        <f t="shared" si="243"/>
        <v>0</v>
      </c>
      <c r="FK13" s="80">
        <f t="shared" si="244"/>
        <v>0</v>
      </c>
      <c r="FL13" s="80">
        <f t="shared" si="245"/>
        <v>17291.666666666664</v>
      </c>
      <c r="FM13" s="80">
        <f t="shared" si="246"/>
        <v>8300</v>
      </c>
      <c r="FN13" s="80">
        <v>0</v>
      </c>
      <c r="FO13" s="80">
        <f t="shared" si="247"/>
        <v>2100</v>
      </c>
      <c r="FP13" s="80">
        <f t="shared" si="248"/>
        <v>1700</v>
      </c>
      <c r="FQ13" s="80">
        <f t="shared" si="249"/>
        <v>0</v>
      </c>
      <c r="FR13" s="80">
        <f t="shared" si="250"/>
        <v>0</v>
      </c>
      <c r="FS13" s="80">
        <f t="shared" si="251"/>
        <v>0</v>
      </c>
      <c r="FT13" s="80">
        <f t="shared" si="252"/>
        <v>0</v>
      </c>
      <c r="FU13" s="80">
        <f t="shared" si="253"/>
        <v>0</v>
      </c>
      <c r="FV13" s="80">
        <f t="shared" si="254"/>
        <v>0</v>
      </c>
      <c r="FW13" s="80">
        <f t="shared" si="255"/>
        <v>10007.886000000002</v>
      </c>
      <c r="FX13" s="80">
        <f t="shared" si="256"/>
        <v>0</v>
      </c>
      <c r="FY13" s="80">
        <f t="shared" si="257"/>
        <v>0</v>
      </c>
      <c r="FZ13" s="80">
        <f t="shared" si="258"/>
        <v>5019</v>
      </c>
      <c r="GA13" s="80">
        <f t="shared" si="259"/>
        <v>0</v>
      </c>
      <c r="GB13" s="80">
        <f t="shared" si="260"/>
        <v>5194.6649999999991</v>
      </c>
      <c r="GC13" s="80">
        <f t="shared" si="40"/>
        <v>6524.7000000000007</v>
      </c>
      <c r="GD13" s="80">
        <f t="shared" si="41"/>
        <v>0</v>
      </c>
      <c r="GE13" s="80">
        <f t="shared" si="42"/>
        <v>0</v>
      </c>
      <c r="GF13" s="80">
        <v>0</v>
      </c>
      <c r="GG13" s="80">
        <f t="shared" si="43"/>
        <v>5019</v>
      </c>
      <c r="GH13" s="80">
        <v>0</v>
      </c>
      <c r="GI13" s="80">
        <f t="shared" si="44"/>
        <v>9720</v>
      </c>
      <c r="GJ13" s="80">
        <f t="shared" si="45"/>
        <v>12000</v>
      </c>
      <c r="GK13" s="80">
        <f t="shared" si="46"/>
        <v>2400</v>
      </c>
      <c r="GL13" s="80">
        <f t="shared" si="47"/>
        <v>0</v>
      </c>
      <c r="GM13" s="80">
        <f t="shared" si="48"/>
        <v>0</v>
      </c>
      <c r="GN13" s="80">
        <f t="shared" si="49"/>
        <v>500</v>
      </c>
      <c r="GO13" s="80">
        <f t="shared" si="50"/>
        <v>0</v>
      </c>
      <c r="GP13" s="80">
        <f t="shared" si="51"/>
        <v>0</v>
      </c>
      <c r="GQ13" s="80">
        <f t="shared" si="52"/>
        <v>0</v>
      </c>
      <c r="GR13" s="80">
        <f t="shared" si="53"/>
        <v>0</v>
      </c>
      <c r="GS13" s="80">
        <f t="shared" si="54"/>
        <v>900</v>
      </c>
      <c r="GT13" s="80">
        <f t="shared" si="55"/>
        <v>0</v>
      </c>
      <c r="GU13" s="80">
        <f t="shared" si="56"/>
        <v>0</v>
      </c>
      <c r="GV13" s="80">
        <f t="shared" si="57"/>
        <v>0</v>
      </c>
      <c r="GW13" s="80">
        <f t="shared" si="58"/>
        <v>0</v>
      </c>
      <c r="GX13" s="80">
        <f t="shared" si="59"/>
        <v>2509.5</v>
      </c>
      <c r="GY13" s="80">
        <f t="shared" si="60"/>
        <v>0</v>
      </c>
      <c r="GZ13" s="80">
        <v>0</v>
      </c>
      <c r="HA13" s="80">
        <f t="shared" si="61"/>
        <v>5153</v>
      </c>
      <c r="HB13" s="80">
        <f t="shared" si="62"/>
        <v>8365</v>
      </c>
      <c r="HC13" s="80">
        <f t="shared" si="63"/>
        <v>6692</v>
      </c>
      <c r="HD13" s="80">
        <f t="shared" si="64"/>
        <v>206017.58433333336</v>
      </c>
      <c r="HE13" s="80">
        <f t="shared" si="65"/>
        <v>6970.0933333333351</v>
      </c>
      <c r="HF13" s="80">
        <f t="shared" si="66"/>
        <v>110</v>
      </c>
      <c r="HG13" s="80">
        <f t="shared" si="67"/>
        <v>3804.1666666666661</v>
      </c>
      <c r="HH13" s="80">
        <f t="shared" si="145"/>
        <v>10884.260000000002</v>
      </c>
      <c r="HI13" s="76"/>
      <c r="HJ13" s="76">
        <f t="shared" si="146"/>
        <v>100380</v>
      </c>
      <c r="HK13" s="76">
        <f t="shared" si="147"/>
        <v>1395</v>
      </c>
      <c r="HL13" s="76">
        <f t="shared" si="148"/>
        <v>0</v>
      </c>
      <c r="HM13" s="76">
        <f t="shared" si="149"/>
        <v>0</v>
      </c>
      <c r="HN13" s="76">
        <f t="shared" si="150"/>
        <v>0</v>
      </c>
      <c r="HO13" s="76">
        <f t="shared" si="151"/>
        <v>0</v>
      </c>
      <c r="HP13" s="76">
        <f t="shared" si="152"/>
        <v>0</v>
      </c>
      <c r="HQ13" s="76">
        <f t="shared" si="153"/>
        <v>0</v>
      </c>
      <c r="HR13" s="76">
        <f t="shared" si="154"/>
        <v>0</v>
      </c>
      <c r="HS13" s="76">
        <f t="shared" si="155"/>
        <v>0</v>
      </c>
      <c r="HT13" s="76">
        <f t="shared" si="156"/>
        <v>17292</v>
      </c>
      <c r="HU13" s="76">
        <f t="shared" si="157"/>
        <v>8300</v>
      </c>
      <c r="HV13" s="76">
        <f t="shared" si="158"/>
        <v>0</v>
      </c>
      <c r="HW13" s="76">
        <f t="shared" si="159"/>
        <v>2100</v>
      </c>
      <c r="HX13" s="76">
        <f t="shared" si="160"/>
        <v>1700</v>
      </c>
      <c r="HY13" s="76">
        <f t="shared" si="161"/>
        <v>0</v>
      </c>
      <c r="HZ13" s="76">
        <f t="shared" si="162"/>
        <v>0</v>
      </c>
      <c r="IA13" s="76">
        <f t="shared" si="163"/>
        <v>0</v>
      </c>
      <c r="IB13" s="76">
        <f t="shared" si="164"/>
        <v>0</v>
      </c>
      <c r="IC13" s="76">
        <f t="shared" si="165"/>
        <v>0</v>
      </c>
      <c r="ID13" s="76">
        <f t="shared" si="166"/>
        <v>0</v>
      </c>
      <c r="IE13" s="76">
        <f t="shared" si="167"/>
        <v>10008</v>
      </c>
      <c r="IF13" s="76">
        <f t="shared" si="168"/>
        <v>0</v>
      </c>
      <c r="IG13" s="76">
        <f t="shared" si="169"/>
        <v>0</v>
      </c>
      <c r="IH13" s="76">
        <f t="shared" si="170"/>
        <v>5019</v>
      </c>
      <c r="II13" s="76">
        <f t="shared" si="171"/>
        <v>0</v>
      </c>
      <c r="IJ13" s="76">
        <f t="shared" si="172"/>
        <v>5195</v>
      </c>
      <c r="IK13" s="76">
        <f t="shared" si="173"/>
        <v>6525</v>
      </c>
      <c r="IL13" s="76">
        <f t="shared" si="174"/>
        <v>0</v>
      </c>
      <c r="IM13" s="76">
        <f t="shared" si="175"/>
        <v>0</v>
      </c>
      <c r="IN13" s="76">
        <f t="shared" si="176"/>
        <v>0</v>
      </c>
      <c r="IO13" s="76">
        <f t="shared" si="177"/>
        <v>5019</v>
      </c>
      <c r="IP13" s="76">
        <f t="shared" si="178"/>
        <v>0</v>
      </c>
      <c r="IQ13" s="76">
        <f t="shared" si="179"/>
        <v>9720</v>
      </c>
      <c r="IR13" s="76">
        <f t="shared" si="180"/>
        <v>12000</v>
      </c>
      <c r="IS13" s="76">
        <f t="shared" si="181"/>
        <v>2400</v>
      </c>
      <c r="IT13" s="76">
        <f t="shared" si="182"/>
        <v>0</v>
      </c>
      <c r="IU13" s="76">
        <f t="shared" si="183"/>
        <v>0</v>
      </c>
      <c r="IV13" s="76">
        <f t="shared" si="184"/>
        <v>500</v>
      </c>
      <c r="IW13" s="76">
        <f t="shared" si="185"/>
        <v>0</v>
      </c>
      <c r="IX13" s="76">
        <f t="shared" si="186"/>
        <v>0</v>
      </c>
      <c r="IY13" s="76">
        <f t="shared" si="187"/>
        <v>0</v>
      </c>
      <c r="IZ13" s="76">
        <f t="shared" si="188"/>
        <v>0</v>
      </c>
      <c r="JA13" s="76">
        <f t="shared" si="189"/>
        <v>900</v>
      </c>
      <c r="JB13" s="76">
        <f t="shared" si="190"/>
        <v>0</v>
      </c>
      <c r="JC13" s="76">
        <f t="shared" si="191"/>
        <v>0</v>
      </c>
      <c r="JD13" s="76">
        <f t="shared" si="192"/>
        <v>0</v>
      </c>
      <c r="JE13" s="76">
        <f t="shared" si="193"/>
        <v>0</v>
      </c>
      <c r="JF13" s="76">
        <f t="shared" si="194"/>
        <v>2510</v>
      </c>
      <c r="JG13" s="76">
        <f t="shared" si="195"/>
        <v>0</v>
      </c>
      <c r="JH13" s="76">
        <f t="shared" si="196"/>
        <v>0</v>
      </c>
      <c r="JI13" s="76">
        <f t="shared" si="197"/>
        <v>5153</v>
      </c>
      <c r="JJ13" s="76">
        <f t="shared" si="198"/>
        <v>8365</v>
      </c>
      <c r="JK13" s="76">
        <f t="shared" si="199"/>
        <v>6692</v>
      </c>
      <c r="JL13" s="76">
        <f t="shared" si="200"/>
        <v>206018</v>
      </c>
      <c r="JM13" s="76">
        <f t="shared" si="201"/>
        <v>6971</v>
      </c>
      <c r="JN13" s="76">
        <f t="shared" si="202"/>
        <v>110</v>
      </c>
      <c r="JO13" s="76">
        <f t="shared" si="203"/>
        <v>3805</v>
      </c>
      <c r="JP13" s="67">
        <f t="shared" si="204"/>
        <v>10886</v>
      </c>
      <c r="JT13" s="71"/>
      <c r="JU13" s="82"/>
      <c r="JV13" s="82"/>
      <c r="JW13" s="71"/>
    </row>
    <row r="14" spans="1:283" s="66" customFormat="1" ht="15" customHeight="1" x14ac:dyDescent="0.25">
      <c r="A14" s="63">
        <v>10</v>
      </c>
      <c r="B14" s="63" t="s">
        <v>327</v>
      </c>
      <c r="C14" s="122" t="s">
        <v>341</v>
      </c>
      <c r="D14" s="63">
        <v>1403</v>
      </c>
      <c r="E14" s="64" t="s">
        <v>342</v>
      </c>
      <c r="F14" s="63" t="s">
        <v>330</v>
      </c>
      <c r="G14" s="65" t="s">
        <v>331</v>
      </c>
      <c r="I14" s="63" t="str">
        <f t="shared" si="10"/>
        <v>21123.18.3.18.1403.E020C0100000.04-001</v>
      </c>
      <c r="J14" s="63"/>
      <c r="K14" s="64"/>
      <c r="L14" s="63">
        <v>10</v>
      </c>
      <c r="M14" s="63"/>
      <c r="N14" s="67" t="s">
        <v>332</v>
      </c>
      <c r="O14" s="66" t="s">
        <v>333</v>
      </c>
      <c r="P14" s="66" t="s">
        <v>334</v>
      </c>
      <c r="Q14" s="68" t="str">
        <f t="shared" si="70"/>
        <v>XXXX FFFF HHH</v>
      </c>
      <c r="R14" s="63"/>
      <c r="S14" s="63"/>
      <c r="T14" s="124" t="s">
        <v>209</v>
      </c>
      <c r="U14" s="69">
        <v>10</v>
      </c>
      <c r="V14" s="125">
        <v>1000</v>
      </c>
      <c r="Y14" s="70"/>
      <c r="Z14" s="70"/>
      <c r="AA14" s="63"/>
      <c r="AB14" s="72" t="str">
        <f t="shared" si="71"/>
        <v/>
      </c>
      <c r="AC14" s="72" t="str">
        <f t="shared" si="72"/>
        <v/>
      </c>
      <c r="AD14" s="69" t="s">
        <v>370</v>
      </c>
      <c r="AE14" s="69" t="s">
        <v>371</v>
      </c>
      <c r="AF14" s="69" t="s">
        <v>210</v>
      </c>
      <c r="AG14" s="69">
        <v>1</v>
      </c>
      <c r="AH14" s="124">
        <v>12</v>
      </c>
      <c r="AI14" s="73">
        <f>IF(T14="CO",VLOOKUP(V14,TABULADOR!$A$4:$B$21,2,FALSE),0)</f>
        <v>8365</v>
      </c>
      <c r="AJ14" s="73">
        <f>IF(T14="BA",VLOOKUP(V14,TABULADOR!$C$4:$D$21,2,FALSE),0)</f>
        <v>0</v>
      </c>
      <c r="AK14" s="73">
        <v>0</v>
      </c>
      <c r="AL14" s="73">
        <v>0</v>
      </c>
      <c r="AM14" s="73">
        <v>0</v>
      </c>
      <c r="AN14" s="73">
        <v>0</v>
      </c>
      <c r="AO14" s="73">
        <v>0</v>
      </c>
      <c r="AP14" s="73">
        <v>0</v>
      </c>
      <c r="AQ14" s="73">
        <v>0</v>
      </c>
      <c r="AR14" s="73">
        <v>0</v>
      </c>
      <c r="AS14" s="73">
        <v>0</v>
      </c>
      <c r="AT14" s="73">
        <v>0</v>
      </c>
      <c r="AU14" s="73">
        <f>VLOOKUP(V14,TABULADOR!$C$4:$E$21,3,FALSE)</f>
        <v>500</v>
      </c>
      <c r="AV14" s="73">
        <f>VLOOKUP(V14,TABULADOR!$C$4:$F$21,4,FALSE)</f>
        <v>310</v>
      </c>
      <c r="AW14" s="73">
        <f>VLOOKUP(V14,TABULADOR!$C$4:$G$21,5,FALSE)</f>
        <v>200</v>
      </c>
      <c r="AX14" s="73">
        <f>VLOOKUP(V14,TABULADOR!$C$4:$H$21,6,FALSE)</f>
        <v>750</v>
      </c>
      <c r="AY14" s="73">
        <f>VLOOKUP(V14,TABULADOR!$C$4:$I$21,7,FALSE)</f>
        <v>0</v>
      </c>
      <c r="AZ14" s="74">
        <f t="shared" si="73"/>
        <v>10125</v>
      </c>
      <c r="BA14" s="75">
        <f t="shared" si="74"/>
        <v>100380</v>
      </c>
      <c r="BB14" s="75">
        <f t="shared" si="210"/>
        <v>0</v>
      </c>
      <c r="BC14" s="75">
        <f t="shared" si="211"/>
        <v>0</v>
      </c>
      <c r="BD14" s="75">
        <f t="shared" si="212"/>
        <v>0</v>
      </c>
      <c r="BE14" s="75">
        <f t="shared" si="213"/>
        <v>0</v>
      </c>
      <c r="BF14" s="75">
        <f t="shared" si="214"/>
        <v>0</v>
      </c>
      <c r="BG14" s="75">
        <f t="shared" si="215"/>
        <v>0</v>
      </c>
      <c r="BH14" s="75">
        <f t="shared" si="216"/>
        <v>0</v>
      </c>
      <c r="BI14" s="75">
        <f t="shared" si="217"/>
        <v>0</v>
      </c>
      <c r="BJ14" s="75">
        <f t="shared" si="218"/>
        <v>0</v>
      </c>
      <c r="BK14" s="75">
        <f t="shared" si="219"/>
        <v>0</v>
      </c>
      <c r="BL14" s="75">
        <f t="shared" si="220"/>
        <v>0</v>
      </c>
      <c r="BM14" s="75">
        <f t="shared" si="221"/>
        <v>6000</v>
      </c>
      <c r="BN14" s="75">
        <f t="shared" si="222"/>
        <v>3720</v>
      </c>
      <c r="BO14" s="75">
        <f t="shared" si="223"/>
        <v>2400</v>
      </c>
      <c r="BP14" s="75">
        <f t="shared" si="224"/>
        <v>9000</v>
      </c>
      <c r="BQ14" s="75">
        <f t="shared" si="11"/>
        <v>0</v>
      </c>
      <c r="BR14" s="74">
        <f t="shared" si="90"/>
        <v>121500</v>
      </c>
      <c r="BS14" s="75">
        <f t="shared" si="91"/>
        <v>1394.1666666666665</v>
      </c>
      <c r="BT14" s="75">
        <f t="shared" si="92"/>
        <v>0</v>
      </c>
      <c r="BU14" s="75">
        <f t="shared" si="93"/>
        <v>8100</v>
      </c>
      <c r="BV14" s="114">
        <v>0</v>
      </c>
      <c r="BW14" s="114">
        <v>0</v>
      </c>
      <c r="BX14" s="75">
        <f t="shared" si="94"/>
        <v>16875</v>
      </c>
      <c r="BY14" s="114">
        <f t="shared" si="225"/>
        <v>0</v>
      </c>
      <c r="BZ14" s="114">
        <f t="shared" si="226"/>
        <v>0</v>
      </c>
      <c r="CA14" s="114">
        <f t="shared" si="97"/>
        <v>0</v>
      </c>
      <c r="CB14" s="114">
        <f t="shared" si="98"/>
        <v>0</v>
      </c>
      <c r="CC14" s="76">
        <f t="shared" si="99"/>
        <v>1700</v>
      </c>
      <c r="CD14" s="75">
        <f t="shared" si="100"/>
        <v>500</v>
      </c>
      <c r="CE14" s="75">
        <f t="shared" si="101"/>
        <v>1600</v>
      </c>
      <c r="CF14" s="121">
        <v>0</v>
      </c>
      <c r="CG14" s="121">
        <v>0</v>
      </c>
      <c r="CH14" s="75">
        <f t="shared" si="102"/>
        <v>500</v>
      </c>
      <c r="CI14" s="76">
        <f t="shared" si="103"/>
        <v>0</v>
      </c>
      <c r="CJ14" s="76">
        <v>0</v>
      </c>
      <c r="CK14" s="76">
        <v>0</v>
      </c>
      <c r="CL14" s="76">
        <v>0</v>
      </c>
      <c r="CM14" s="76">
        <f t="shared" si="104"/>
        <v>900</v>
      </c>
      <c r="CN14" s="76">
        <v>0</v>
      </c>
      <c r="CO14" s="76">
        <v>0</v>
      </c>
      <c r="CP14" s="76">
        <v>0</v>
      </c>
      <c r="CQ14" s="77">
        <f t="shared" si="12"/>
        <v>2509.5</v>
      </c>
      <c r="CR14" s="121">
        <v>0</v>
      </c>
      <c r="CS14" s="77">
        <f t="shared" si="105"/>
        <v>8365</v>
      </c>
      <c r="CT14" s="77">
        <f t="shared" si="106"/>
        <v>6692</v>
      </c>
      <c r="CU14" s="77">
        <f t="shared" si="13"/>
        <v>49135.666666666664</v>
      </c>
      <c r="CV14" s="75">
        <f t="shared" si="107"/>
        <v>10007.886000000002</v>
      </c>
      <c r="CW14" s="75">
        <v>0</v>
      </c>
      <c r="CX14" s="75">
        <f t="shared" si="108"/>
        <v>5019</v>
      </c>
      <c r="CY14" s="75">
        <v>0</v>
      </c>
      <c r="CZ14" s="75">
        <f t="shared" si="109"/>
        <v>5194.6649999999991</v>
      </c>
      <c r="DA14" s="75">
        <v>0</v>
      </c>
      <c r="DB14" s="75">
        <f t="shared" si="14"/>
        <v>6524.7000000000007</v>
      </c>
      <c r="DC14" s="76">
        <v>0</v>
      </c>
      <c r="DD14" s="75">
        <v>0</v>
      </c>
      <c r="DE14" s="75">
        <f t="shared" si="110"/>
        <v>5019</v>
      </c>
      <c r="DF14" s="77">
        <f t="shared" si="111"/>
        <v>31765.251</v>
      </c>
      <c r="DG14" s="75">
        <f t="shared" si="112"/>
        <v>6825.4266666666663</v>
      </c>
      <c r="DH14" s="75">
        <f t="shared" si="113"/>
        <v>3712.5</v>
      </c>
      <c r="DI14" s="75">
        <f t="shared" si="114"/>
        <v>110</v>
      </c>
      <c r="DJ14" s="77">
        <f t="shared" si="15"/>
        <v>10647.926666666666</v>
      </c>
      <c r="DK14" s="78">
        <f t="shared" si="205"/>
        <v>0</v>
      </c>
      <c r="DL14" s="78">
        <f t="shared" si="115"/>
        <v>0</v>
      </c>
      <c r="DM14" s="78">
        <f t="shared" si="116"/>
        <v>0</v>
      </c>
      <c r="DN14" s="78">
        <f t="shared" si="117"/>
        <v>0</v>
      </c>
      <c r="DO14" s="78">
        <f t="shared" si="118"/>
        <v>0</v>
      </c>
      <c r="DP14" s="78">
        <f t="shared" si="119"/>
        <v>0</v>
      </c>
      <c r="DQ14" s="78">
        <f t="shared" si="120"/>
        <v>0</v>
      </c>
      <c r="DR14" s="78">
        <f t="shared" si="121"/>
        <v>0</v>
      </c>
      <c r="DS14" s="75">
        <f t="shared" si="122"/>
        <v>3011.3999999999996</v>
      </c>
      <c r="DT14" s="75">
        <f t="shared" si="16"/>
        <v>0</v>
      </c>
      <c r="DU14" s="75">
        <f t="shared" si="207"/>
        <v>0</v>
      </c>
      <c r="DV14" s="75">
        <f t="shared" si="208"/>
        <v>41.824999999999989</v>
      </c>
      <c r="DW14" s="75">
        <f t="shared" si="123"/>
        <v>200.75999999999996</v>
      </c>
      <c r="DX14" s="75">
        <f t="shared" si="209"/>
        <v>250.94999999999996</v>
      </c>
      <c r="DY14" s="75">
        <f t="shared" si="124"/>
        <v>195.74099999999999</v>
      </c>
      <c r="DZ14" s="75">
        <f t="shared" si="125"/>
        <v>75.284999999999982</v>
      </c>
      <c r="EA14" s="75">
        <f t="shared" si="126"/>
        <v>200.75999999999996</v>
      </c>
      <c r="EB14" s="75">
        <f t="shared" si="127"/>
        <v>418.24999999999994</v>
      </c>
      <c r="EC14" s="75">
        <f t="shared" si="128"/>
        <v>300.23658</v>
      </c>
      <c r="ED14" s="75">
        <v>0</v>
      </c>
      <c r="EE14" s="75">
        <f t="shared" si="129"/>
        <v>150.57</v>
      </c>
      <c r="EF14" s="75">
        <f t="shared" si="130"/>
        <v>150.57</v>
      </c>
      <c r="EG14" s="75">
        <v>0</v>
      </c>
      <c r="EH14" s="75">
        <f t="shared" si="131"/>
        <v>155.83994999999996</v>
      </c>
      <c r="EI14" s="78">
        <f t="shared" si="227"/>
        <v>5153</v>
      </c>
      <c r="EJ14" s="78">
        <f t="shared" si="228"/>
        <v>93</v>
      </c>
      <c r="EK14" s="78">
        <f t="shared" si="134"/>
        <v>176</v>
      </c>
      <c r="EL14" s="77">
        <f t="shared" si="229"/>
        <v>202400.91766666665</v>
      </c>
      <c r="EM14" s="77">
        <f t="shared" si="230"/>
        <v>218201.84433333331</v>
      </c>
      <c r="EN14" s="77"/>
      <c r="EO14" s="77">
        <f t="shared" si="231"/>
        <v>202401</v>
      </c>
      <c r="EP14" s="77">
        <f t="shared" si="232"/>
        <v>6826</v>
      </c>
      <c r="EQ14" s="77">
        <f t="shared" si="233"/>
        <v>110</v>
      </c>
      <c r="ER14" s="77">
        <f t="shared" si="234"/>
        <v>3713</v>
      </c>
      <c r="ES14" s="76"/>
      <c r="ET14" s="75">
        <f t="shared" si="140"/>
        <v>8365</v>
      </c>
      <c r="EU14" s="75">
        <f t="shared" si="206"/>
        <v>10125</v>
      </c>
      <c r="EV14" s="75">
        <f t="shared" si="141"/>
        <v>10125</v>
      </c>
      <c r="EW14" s="75">
        <f t="shared" si="21"/>
        <v>8365</v>
      </c>
      <c r="EX14" s="75">
        <f t="shared" si="22"/>
        <v>101774.16666666667</v>
      </c>
      <c r="EY14" s="75">
        <f t="shared" si="142"/>
        <v>170635.66666666666</v>
      </c>
      <c r="EZ14" s="79"/>
      <c r="FA14" s="76"/>
      <c r="FB14" s="80">
        <f t="shared" si="235"/>
        <v>100380</v>
      </c>
      <c r="FC14" s="80">
        <f t="shared" si="236"/>
        <v>1394.1666666666665</v>
      </c>
      <c r="FD14" s="80">
        <f t="shared" si="237"/>
        <v>0</v>
      </c>
      <c r="FE14" s="80">
        <f t="shared" si="238"/>
        <v>0</v>
      </c>
      <c r="FF14" s="80">
        <f t="shared" si="239"/>
        <v>0</v>
      </c>
      <c r="FG14" s="80">
        <f t="shared" si="240"/>
        <v>0</v>
      </c>
      <c r="FH14" s="80">
        <f t="shared" si="241"/>
        <v>0</v>
      </c>
      <c r="FI14" s="80">
        <f t="shared" si="242"/>
        <v>0</v>
      </c>
      <c r="FJ14" s="80">
        <f t="shared" si="243"/>
        <v>0</v>
      </c>
      <c r="FK14" s="80">
        <f t="shared" si="244"/>
        <v>0</v>
      </c>
      <c r="FL14" s="80">
        <f t="shared" si="245"/>
        <v>16875</v>
      </c>
      <c r="FM14" s="80">
        <f t="shared" si="246"/>
        <v>8100</v>
      </c>
      <c r="FN14" s="80">
        <v>0</v>
      </c>
      <c r="FO14" s="80">
        <f t="shared" si="247"/>
        <v>2100</v>
      </c>
      <c r="FP14" s="80">
        <f t="shared" si="248"/>
        <v>1700</v>
      </c>
      <c r="FQ14" s="80">
        <f t="shared" si="249"/>
        <v>0</v>
      </c>
      <c r="FR14" s="80">
        <f t="shared" si="250"/>
        <v>0</v>
      </c>
      <c r="FS14" s="80">
        <f t="shared" si="251"/>
        <v>0</v>
      </c>
      <c r="FT14" s="80">
        <f t="shared" si="252"/>
        <v>0</v>
      </c>
      <c r="FU14" s="80">
        <f t="shared" si="253"/>
        <v>0</v>
      </c>
      <c r="FV14" s="80">
        <f t="shared" si="254"/>
        <v>0</v>
      </c>
      <c r="FW14" s="80">
        <f t="shared" si="255"/>
        <v>10007.886000000002</v>
      </c>
      <c r="FX14" s="80">
        <f t="shared" si="256"/>
        <v>0</v>
      </c>
      <c r="FY14" s="80">
        <f t="shared" si="257"/>
        <v>0</v>
      </c>
      <c r="FZ14" s="80">
        <f t="shared" si="258"/>
        <v>5019</v>
      </c>
      <c r="GA14" s="80">
        <f t="shared" si="259"/>
        <v>0</v>
      </c>
      <c r="GB14" s="80">
        <f t="shared" si="260"/>
        <v>5194.6649999999991</v>
      </c>
      <c r="GC14" s="80">
        <f t="shared" si="40"/>
        <v>6524.7000000000007</v>
      </c>
      <c r="GD14" s="80">
        <f t="shared" si="41"/>
        <v>0</v>
      </c>
      <c r="GE14" s="80">
        <f t="shared" si="42"/>
        <v>0</v>
      </c>
      <c r="GF14" s="80">
        <v>0</v>
      </c>
      <c r="GG14" s="80">
        <f t="shared" si="43"/>
        <v>5019</v>
      </c>
      <c r="GH14" s="80">
        <v>0</v>
      </c>
      <c r="GI14" s="80">
        <f t="shared" si="44"/>
        <v>9720</v>
      </c>
      <c r="GJ14" s="80">
        <f t="shared" si="45"/>
        <v>9000</v>
      </c>
      <c r="GK14" s="80">
        <f t="shared" si="46"/>
        <v>2400</v>
      </c>
      <c r="GL14" s="80">
        <f t="shared" si="47"/>
        <v>0</v>
      </c>
      <c r="GM14" s="80">
        <f t="shared" si="48"/>
        <v>0</v>
      </c>
      <c r="GN14" s="80">
        <f t="shared" si="49"/>
        <v>500</v>
      </c>
      <c r="GO14" s="80">
        <f t="shared" si="50"/>
        <v>0</v>
      </c>
      <c r="GP14" s="80">
        <f t="shared" si="51"/>
        <v>0</v>
      </c>
      <c r="GQ14" s="80">
        <f t="shared" si="52"/>
        <v>0</v>
      </c>
      <c r="GR14" s="80">
        <f t="shared" si="53"/>
        <v>0</v>
      </c>
      <c r="GS14" s="80">
        <f t="shared" si="54"/>
        <v>900</v>
      </c>
      <c r="GT14" s="80">
        <f t="shared" si="55"/>
        <v>0</v>
      </c>
      <c r="GU14" s="80">
        <f t="shared" si="56"/>
        <v>0</v>
      </c>
      <c r="GV14" s="80">
        <f t="shared" si="57"/>
        <v>0</v>
      </c>
      <c r="GW14" s="80">
        <f t="shared" si="58"/>
        <v>0</v>
      </c>
      <c r="GX14" s="80">
        <f t="shared" si="59"/>
        <v>2509.5</v>
      </c>
      <c r="GY14" s="80">
        <f t="shared" si="60"/>
        <v>0</v>
      </c>
      <c r="GZ14" s="80">
        <v>0</v>
      </c>
      <c r="HA14" s="80">
        <f t="shared" si="61"/>
        <v>5153</v>
      </c>
      <c r="HB14" s="80">
        <f t="shared" si="62"/>
        <v>8365</v>
      </c>
      <c r="HC14" s="80">
        <f t="shared" si="63"/>
        <v>6692</v>
      </c>
      <c r="HD14" s="80">
        <f t="shared" si="64"/>
        <v>202400.9176666667</v>
      </c>
      <c r="HE14" s="80">
        <f t="shared" si="65"/>
        <v>6825.426666666669</v>
      </c>
      <c r="HF14" s="80">
        <f t="shared" si="66"/>
        <v>110</v>
      </c>
      <c r="HG14" s="80">
        <f t="shared" si="67"/>
        <v>3712.5</v>
      </c>
      <c r="HH14" s="80">
        <f t="shared" si="145"/>
        <v>10647.92666666667</v>
      </c>
      <c r="HI14" s="76"/>
      <c r="HJ14" s="76">
        <f t="shared" si="146"/>
        <v>100380</v>
      </c>
      <c r="HK14" s="76">
        <f t="shared" si="147"/>
        <v>1395</v>
      </c>
      <c r="HL14" s="76">
        <f t="shared" si="148"/>
        <v>0</v>
      </c>
      <c r="HM14" s="76">
        <f t="shared" si="149"/>
        <v>0</v>
      </c>
      <c r="HN14" s="76">
        <f t="shared" si="150"/>
        <v>0</v>
      </c>
      <c r="HO14" s="76">
        <f t="shared" si="151"/>
        <v>0</v>
      </c>
      <c r="HP14" s="76">
        <f t="shared" si="152"/>
        <v>0</v>
      </c>
      <c r="HQ14" s="76">
        <f t="shared" si="153"/>
        <v>0</v>
      </c>
      <c r="HR14" s="76">
        <f t="shared" si="154"/>
        <v>0</v>
      </c>
      <c r="HS14" s="76">
        <f t="shared" si="155"/>
        <v>0</v>
      </c>
      <c r="HT14" s="76">
        <f t="shared" si="156"/>
        <v>16875</v>
      </c>
      <c r="HU14" s="76">
        <f t="shared" si="157"/>
        <v>8100</v>
      </c>
      <c r="HV14" s="76">
        <f t="shared" si="158"/>
        <v>0</v>
      </c>
      <c r="HW14" s="76">
        <f t="shared" si="159"/>
        <v>2100</v>
      </c>
      <c r="HX14" s="76">
        <f t="shared" si="160"/>
        <v>1700</v>
      </c>
      <c r="HY14" s="76">
        <f t="shared" si="161"/>
        <v>0</v>
      </c>
      <c r="HZ14" s="76">
        <f t="shared" si="162"/>
        <v>0</v>
      </c>
      <c r="IA14" s="76">
        <f t="shared" si="163"/>
        <v>0</v>
      </c>
      <c r="IB14" s="76">
        <f t="shared" si="164"/>
        <v>0</v>
      </c>
      <c r="IC14" s="76">
        <f t="shared" si="165"/>
        <v>0</v>
      </c>
      <c r="ID14" s="76">
        <f t="shared" si="166"/>
        <v>0</v>
      </c>
      <c r="IE14" s="76">
        <f t="shared" si="167"/>
        <v>10008</v>
      </c>
      <c r="IF14" s="76">
        <f t="shared" si="168"/>
        <v>0</v>
      </c>
      <c r="IG14" s="76">
        <f t="shared" si="169"/>
        <v>0</v>
      </c>
      <c r="IH14" s="76">
        <f t="shared" si="170"/>
        <v>5019</v>
      </c>
      <c r="II14" s="76">
        <f t="shared" si="171"/>
        <v>0</v>
      </c>
      <c r="IJ14" s="76">
        <f t="shared" si="172"/>
        <v>5195</v>
      </c>
      <c r="IK14" s="76">
        <f t="shared" si="173"/>
        <v>6525</v>
      </c>
      <c r="IL14" s="76">
        <f t="shared" si="174"/>
        <v>0</v>
      </c>
      <c r="IM14" s="76">
        <f t="shared" si="175"/>
        <v>0</v>
      </c>
      <c r="IN14" s="76">
        <f t="shared" si="176"/>
        <v>0</v>
      </c>
      <c r="IO14" s="76">
        <f t="shared" si="177"/>
        <v>5019</v>
      </c>
      <c r="IP14" s="76">
        <f t="shared" si="178"/>
        <v>0</v>
      </c>
      <c r="IQ14" s="76">
        <f t="shared" si="179"/>
        <v>9720</v>
      </c>
      <c r="IR14" s="76">
        <f t="shared" si="180"/>
        <v>9000</v>
      </c>
      <c r="IS14" s="76">
        <f t="shared" si="181"/>
        <v>2400</v>
      </c>
      <c r="IT14" s="76">
        <f t="shared" si="182"/>
        <v>0</v>
      </c>
      <c r="IU14" s="76">
        <f t="shared" si="183"/>
        <v>0</v>
      </c>
      <c r="IV14" s="76">
        <f t="shared" si="184"/>
        <v>500</v>
      </c>
      <c r="IW14" s="76">
        <f t="shared" si="185"/>
        <v>0</v>
      </c>
      <c r="IX14" s="76">
        <f t="shared" si="186"/>
        <v>0</v>
      </c>
      <c r="IY14" s="76">
        <f t="shared" si="187"/>
        <v>0</v>
      </c>
      <c r="IZ14" s="76">
        <f t="shared" si="188"/>
        <v>0</v>
      </c>
      <c r="JA14" s="76">
        <f t="shared" si="189"/>
        <v>900</v>
      </c>
      <c r="JB14" s="76">
        <f t="shared" si="190"/>
        <v>0</v>
      </c>
      <c r="JC14" s="76">
        <f t="shared" si="191"/>
        <v>0</v>
      </c>
      <c r="JD14" s="76">
        <f t="shared" si="192"/>
        <v>0</v>
      </c>
      <c r="JE14" s="76">
        <f t="shared" si="193"/>
        <v>0</v>
      </c>
      <c r="JF14" s="76">
        <f t="shared" si="194"/>
        <v>2510</v>
      </c>
      <c r="JG14" s="76">
        <f t="shared" si="195"/>
        <v>0</v>
      </c>
      <c r="JH14" s="76">
        <f t="shared" si="196"/>
        <v>0</v>
      </c>
      <c r="JI14" s="76">
        <f t="shared" si="197"/>
        <v>5153</v>
      </c>
      <c r="JJ14" s="76">
        <f t="shared" si="198"/>
        <v>8365</v>
      </c>
      <c r="JK14" s="76">
        <f t="shared" si="199"/>
        <v>6692</v>
      </c>
      <c r="JL14" s="76">
        <f t="shared" si="200"/>
        <v>202401</v>
      </c>
      <c r="JM14" s="76">
        <f t="shared" si="201"/>
        <v>6826</v>
      </c>
      <c r="JN14" s="76">
        <f t="shared" si="202"/>
        <v>110</v>
      </c>
      <c r="JO14" s="76">
        <f t="shared" si="203"/>
        <v>3713</v>
      </c>
      <c r="JP14" s="67">
        <f t="shared" si="204"/>
        <v>10649</v>
      </c>
      <c r="JT14" s="71"/>
      <c r="JU14" s="82"/>
      <c r="JV14" s="82"/>
      <c r="JW14" s="71"/>
    </row>
    <row r="15" spans="1:283" s="66" customFormat="1" ht="15" customHeight="1" x14ac:dyDescent="0.25">
      <c r="A15" s="63">
        <v>11</v>
      </c>
      <c r="B15" s="63" t="s">
        <v>327</v>
      </c>
      <c r="C15" s="122" t="s">
        <v>341</v>
      </c>
      <c r="D15" s="63">
        <v>1403</v>
      </c>
      <c r="E15" s="64" t="s">
        <v>342</v>
      </c>
      <c r="F15" s="63" t="s">
        <v>330</v>
      </c>
      <c r="G15" s="65" t="s">
        <v>331</v>
      </c>
      <c r="I15" s="63" t="str">
        <f t="shared" si="10"/>
        <v>21123.18.3.18.1403.E020C0100000.04-001</v>
      </c>
      <c r="J15" s="63"/>
      <c r="K15" s="64"/>
      <c r="L15" s="63">
        <v>11</v>
      </c>
      <c r="M15" s="63"/>
      <c r="N15" s="67" t="s">
        <v>332</v>
      </c>
      <c r="O15" s="66" t="s">
        <v>333</v>
      </c>
      <c r="P15" s="66" t="s">
        <v>334</v>
      </c>
      <c r="Q15" s="68" t="str">
        <f t="shared" si="70"/>
        <v>XXXX FFFF HHH</v>
      </c>
      <c r="R15" s="63"/>
      <c r="S15" s="63"/>
      <c r="T15" s="124" t="s">
        <v>209</v>
      </c>
      <c r="U15" s="69">
        <v>11</v>
      </c>
      <c r="V15" s="125">
        <v>1100</v>
      </c>
      <c r="Y15" s="70"/>
      <c r="Z15" s="70"/>
      <c r="AA15" s="63"/>
      <c r="AB15" s="72" t="str">
        <f t="shared" si="71"/>
        <v/>
      </c>
      <c r="AC15" s="72" t="str">
        <f t="shared" si="72"/>
        <v/>
      </c>
      <c r="AD15" s="69" t="s">
        <v>370</v>
      </c>
      <c r="AE15" s="69" t="s">
        <v>371</v>
      </c>
      <c r="AF15" s="69" t="s">
        <v>210</v>
      </c>
      <c r="AG15" s="69">
        <v>0</v>
      </c>
      <c r="AH15" s="124">
        <v>12</v>
      </c>
      <c r="AI15" s="73">
        <f>IF(T15="CO",VLOOKUP(V15,TABULADOR!$A$4:$B$21,2,FALSE),0)</f>
        <v>8365</v>
      </c>
      <c r="AJ15" s="73">
        <f>IF(T15="BA",VLOOKUP(V15,TABULADOR!$C$4:$D$21,2,FALSE),0)</f>
        <v>0</v>
      </c>
      <c r="AK15" s="73">
        <v>0</v>
      </c>
      <c r="AL15" s="73">
        <v>0</v>
      </c>
      <c r="AM15" s="73">
        <v>0</v>
      </c>
      <c r="AN15" s="73">
        <v>0</v>
      </c>
      <c r="AO15" s="73">
        <v>0</v>
      </c>
      <c r="AP15" s="73">
        <v>0</v>
      </c>
      <c r="AQ15" s="73">
        <v>0</v>
      </c>
      <c r="AR15" s="73">
        <v>0</v>
      </c>
      <c r="AS15" s="73">
        <v>0</v>
      </c>
      <c r="AT15" s="73">
        <v>0</v>
      </c>
      <c r="AU15" s="73">
        <f>VLOOKUP(V15,TABULADOR!$C$4:$E$21,3,FALSE)</f>
        <v>500</v>
      </c>
      <c r="AV15" s="73">
        <f>VLOOKUP(V15,TABULADOR!$C$4:$F$21,4,FALSE)</f>
        <v>310</v>
      </c>
      <c r="AW15" s="73">
        <f>VLOOKUP(V15,TABULADOR!$C$4:$G$21,5,FALSE)</f>
        <v>200</v>
      </c>
      <c r="AX15" s="73">
        <f>VLOOKUP(V15,TABULADOR!$C$4:$H$21,6,FALSE)</f>
        <v>750</v>
      </c>
      <c r="AY15" s="73">
        <f>VLOOKUP(V15,TABULADOR!$C$4:$I$21,7,FALSE)</f>
        <v>0</v>
      </c>
      <c r="AZ15" s="74">
        <f t="shared" si="73"/>
        <v>10125</v>
      </c>
      <c r="BA15" s="75">
        <f t="shared" si="74"/>
        <v>100380</v>
      </c>
      <c r="BB15" s="75">
        <f t="shared" si="210"/>
        <v>0</v>
      </c>
      <c r="BC15" s="75">
        <f t="shared" si="211"/>
        <v>0</v>
      </c>
      <c r="BD15" s="75">
        <f t="shared" si="212"/>
        <v>0</v>
      </c>
      <c r="BE15" s="75">
        <f t="shared" si="213"/>
        <v>0</v>
      </c>
      <c r="BF15" s="75">
        <f t="shared" si="214"/>
        <v>0</v>
      </c>
      <c r="BG15" s="75">
        <f t="shared" si="215"/>
        <v>0</v>
      </c>
      <c r="BH15" s="75">
        <f t="shared" si="216"/>
        <v>0</v>
      </c>
      <c r="BI15" s="75">
        <f t="shared" si="217"/>
        <v>0</v>
      </c>
      <c r="BJ15" s="75">
        <f t="shared" si="218"/>
        <v>0</v>
      </c>
      <c r="BK15" s="75">
        <f t="shared" si="219"/>
        <v>0</v>
      </c>
      <c r="BL15" s="75">
        <f t="shared" si="220"/>
        <v>0</v>
      </c>
      <c r="BM15" s="75">
        <f t="shared" si="221"/>
        <v>6000</v>
      </c>
      <c r="BN15" s="75">
        <f t="shared" si="222"/>
        <v>3720</v>
      </c>
      <c r="BO15" s="75">
        <f t="shared" si="223"/>
        <v>2400</v>
      </c>
      <c r="BP15" s="75">
        <f t="shared" si="224"/>
        <v>9000</v>
      </c>
      <c r="BQ15" s="75">
        <f t="shared" si="11"/>
        <v>0</v>
      </c>
      <c r="BR15" s="74">
        <f t="shared" si="90"/>
        <v>121500</v>
      </c>
      <c r="BS15" s="75">
        <f t="shared" si="91"/>
        <v>1394.1666666666665</v>
      </c>
      <c r="BT15" s="75">
        <f t="shared" si="92"/>
        <v>0</v>
      </c>
      <c r="BU15" s="75">
        <f t="shared" si="93"/>
        <v>8100</v>
      </c>
      <c r="BV15" s="114">
        <v>0</v>
      </c>
      <c r="BW15" s="114">
        <v>0</v>
      </c>
      <c r="BX15" s="75">
        <f t="shared" si="94"/>
        <v>16875</v>
      </c>
      <c r="BY15" s="114">
        <f t="shared" si="225"/>
        <v>0</v>
      </c>
      <c r="BZ15" s="114">
        <f t="shared" si="226"/>
        <v>0</v>
      </c>
      <c r="CA15" s="114">
        <f t="shared" si="97"/>
        <v>0</v>
      </c>
      <c r="CB15" s="114">
        <f t="shared" si="98"/>
        <v>0</v>
      </c>
      <c r="CC15" s="76">
        <f t="shared" si="99"/>
        <v>1700</v>
      </c>
      <c r="CD15" s="75">
        <f t="shared" si="100"/>
        <v>500</v>
      </c>
      <c r="CE15" s="75">
        <f t="shared" si="101"/>
        <v>1600</v>
      </c>
      <c r="CF15" s="121">
        <v>0</v>
      </c>
      <c r="CG15" s="121">
        <v>0</v>
      </c>
      <c r="CH15" s="75">
        <f t="shared" si="102"/>
        <v>500</v>
      </c>
      <c r="CI15" s="76">
        <f t="shared" si="103"/>
        <v>0</v>
      </c>
      <c r="CJ15" s="76">
        <v>0</v>
      </c>
      <c r="CK15" s="76">
        <v>0</v>
      </c>
      <c r="CL15" s="76">
        <v>0</v>
      </c>
      <c r="CM15" s="76">
        <f t="shared" si="104"/>
        <v>900</v>
      </c>
      <c r="CN15" s="76">
        <v>0</v>
      </c>
      <c r="CO15" s="76">
        <v>0</v>
      </c>
      <c r="CP15" s="76">
        <v>0</v>
      </c>
      <c r="CQ15" s="77">
        <f t="shared" si="12"/>
        <v>2509.5</v>
      </c>
      <c r="CR15" s="121">
        <v>0</v>
      </c>
      <c r="CS15" s="77">
        <f t="shared" si="105"/>
        <v>8365</v>
      </c>
      <c r="CT15" s="77">
        <f t="shared" si="106"/>
        <v>6692</v>
      </c>
      <c r="CU15" s="77">
        <f t="shared" si="13"/>
        <v>49135.666666666664</v>
      </c>
      <c r="CV15" s="75">
        <f t="shared" si="107"/>
        <v>10007.886000000002</v>
      </c>
      <c r="CW15" s="75">
        <v>0</v>
      </c>
      <c r="CX15" s="75">
        <f t="shared" si="108"/>
        <v>5019</v>
      </c>
      <c r="CY15" s="75">
        <v>0</v>
      </c>
      <c r="CZ15" s="75">
        <f t="shared" si="109"/>
        <v>5194.6649999999991</v>
      </c>
      <c r="DA15" s="75">
        <v>0</v>
      </c>
      <c r="DB15" s="75">
        <f t="shared" si="14"/>
        <v>6524.7000000000007</v>
      </c>
      <c r="DC15" s="76">
        <v>0</v>
      </c>
      <c r="DD15" s="75">
        <v>0</v>
      </c>
      <c r="DE15" s="75">
        <f t="shared" si="110"/>
        <v>5019</v>
      </c>
      <c r="DF15" s="77">
        <f t="shared" si="111"/>
        <v>31765.251</v>
      </c>
      <c r="DG15" s="75">
        <f t="shared" si="112"/>
        <v>6825.4266666666663</v>
      </c>
      <c r="DH15" s="75">
        <f t="shared" si="113"/>
        <v>3712.5</v>
      </c>
      <c r="DI15" s="75">
        <f t="shared" si="114"/>
        <v>110</v>
      </c>
      <c r="DJ15" s="77">
        <f t="shared" si="15"/>
        <v>10647.926666666666</v>
      </c>
      <c r="DK15" s="78">
        <f t="shared" si="205"/>
        <v>0</v>
      </c>
      <c r="DL15" s="78">
        <f t="shared" si="115"/>
        <v>0</v>
      </c>
      <c r="DM15" s="78">
        <f t="shared" si="116"/>
        <v>0</v>
      </c>
      <c r="DN15" s="78">
        <f t="shared" si="117"/>
        <v>0</v>
      </c>
      <c r="DO15" s="78">
        <f t="shared" si="118"/>
        <v>0</v>
      </c>
      <c r="DP15" s="78">
        <f t="shared" si="119"/>
        <v>0</v>
      </c>
      <c r="DQ15" s="78">
        <f t="shared" si="120"/>
        <v>0</v>
      </c>
      <c r="DR15" s="78">
        <f t="shared" si="121"/>
        <v>0</v>
      </c>
      <c r="DS15" s="75">
        <f t="shared" si="122"/>
        <v>3011.3999999999996</v>
      </c>
      <c r="DT15" s="75">
        <f t="shared" si="16"/>
        <v>0</v>
      </c>
      <c r="DU15" s="75">
        <f t="shared" si="207"/>
        <v>0</v>
      </c>
      <c r="DV15" s="75">
        <f t="shared" si="208"/>
        <v>41.824999999999989</v>
      </c>
      <c r="DW15" s="75">
        <f t="shared" si="123"/>
        <v>200.75999999999996</v>
      </c>
      <c r="DX15" s="75">
        <f t="shared" si="209"/>
        <v>250.94999999999996</v>
      </c>
      <c r="DY15" s="75">
        <f t="shared" si="124"/>
        <v>195.74099999999999</v>
      </c>
      <c r="DZ15" s="75">
        <f t="shared" si="125"/>
        <v>75.284999999999982</v>
      </c>
      <c r="EA15" s="75">
        <f t="shared" si="126"/>
        <v>200.75999999999996</v>
      </c>
      <c r="EB15" s="75">
        <f t="shared" si="127"/>
        <v>418.24999999999994</v>
      </c>
      <c r="EC15" s="75">
        <f t="shared" si="128"/>
        <v>300.23658</v>
      </c>
      <c r="ED15" s="75">
        <v>0</v>
      </c>
      <c r="EE15" s="75">
        <f t="shared" si="129"/>
        <v>150.57</v>
      </c>
      <c r="EF15" s="75">
        <f t="shared" si="130"/>
        <v>150.57</v>
      </c>
      <c r="EG15" s="75">
        <v>0</v>
      </c>
      <c r="EH15" s="75">
        <f t="shared" si="131"/>
        <v>155.83994999999996</v>
      </c>
      <c r="EI15" s="78">
        <f t="shared" si="227"/>
        <v>5153</v>
      </c>
      <c r="EJ15" s="78">
        <f t="shared" si="228"/>
        <v>93</v>
      </c>
      <c r="EK15" s="78">
        <f t="shared" si="134"/>
        <v>176</v>
      </c>
      <c r="EL15" s="77">
        <f t="shared" si="229"/>
        <v>202400.91766666665</v>
      </c>
      <c r="EM15" s="77">
        <f t="shared" si="230"/>
        <v>218201.84433333331</v>
      </c>
      <c r="EN15" s="77"/>
      <c r="EO15" s="77">
        <f t="shared" si="231"/>
        <v>202401</v>
      </c>
      <c r="EP15" s="77">
        <f t="shared" si="232"/>
        <v>6826</v>
      </c>
      <c r="EQ15" s="77">
        <f t="shared" si="233"/>
        <v>110</v>
      </c>
      <c r="ER15" s="77">
        <f t="shared" si="234"/>
        <v>3713</v>
      </c>
      <c r="ES15" s="76"/>
      <c r="ET15" s="75">
        <f t="shared" si="140"/>
        <v>8365</v>
      </c>
      <c r="EU15" s="75">
        <f t="shared" si="206"/>
        <v>10125</v>
      </c>
      <c r="EV15" s="75">
        <f t="shared" si="141"/>
        <v>10125</v>
      </c>
      <c r="EW15" s="75">
        <f t="shared" si="21"/>
        <v>8365</v>
      </c>
      <c r="EX15" s="75">
        <f t="shared" si="22"/>
        <v>101774.16666666667</v>
      </c>
      <c r="EY15" s="75">
        <f t="shared" si="142"/>
        <v>170635.66666666666</v>
      </c>
      <c r="EZ15" s="79"/>
      <c r="FA15" s="76"/>
      <c r="FB15" s="80">
        <f t="shared" si="235"/>
        <v>100380</v>
      </c>
      <c r="FC15" s="80">
        <f t="shared" si="236"/>
        <v>1394.1666666666665</v>
      </c>
      <c r="FD15" s="80">
        <f t="shared" si="237"/>
        <v>0</v>
      </c>
      <c r="FE15" s="80">
        <f t="shared" si="238"/>
        <v>0</v>
      </c>
      <c r="FF15" s="80">
        <f t="shared" si="239"/>
        <v>0</v>
      </c>
      <c r="FG15" s="80">
        <f t="shared" si="240"/>
        <v>0</v>
      </c>
      <c r="FH15" s="80">
        <f t="shared" si="241"/>
        <v>0</v>
      </c>
      <c r="FI15" s="80">
        <f t="shared" si="242"/>
        <v>0</v>
      </c>
      <c r="FJ15" s="80">
        <f t="shared" si="243"/>
        <v>0</v>
      </c>
      <c r="FK15" s="80">
        <f t="shared" si="244"/>
        <v>0</v>
      </c>
      <c r="FL15" s="80">
        <f t="shared" si="245"/>
        <v>16875</v>
      </c>
      <c r="FM15" s="80">
        <f t="shared" si="246"/>
        <v>8100</v>
      </c>
      <c r="FN15" s="80">
        <v>0</v>
      </c>
      <c r="FO15" s="80">
        <f t="shared" si="247"/>
        <v>2100</v>
      </c>
      <c r="FP15" s="80">
        <f t="shared" si="248"/>
        <v>1700</v>
      </c>
      <c r="FQ15" s="80">
        <f t="shared" si="249"/>
        <v>0</v>
      </c>
      <c r="FR15" s="80">
        <f t="shared" si="250"/>
        <v>0</v>
      </c>
      <c r="FS15" s="80">
        <f t="shared" si="251"/>
        <v>0</v>
      </c>
      <c r="FT15" s="80">
        <f t="shared" si="252"/>
        <v>0</v>
      </c>
      <c r="FU15" s="80">
        <f t="shared" si="253"/>
        <v>0</v>
      </c>
      <c r="FV15" s="80">
        <f t="shared" si="254"/>
        <v>0</v>
      </c>
      <c r="FW15" s="80">
        <f t="shared" si="255"/>
        <v>10007.886000000002</v>
      </c>
      <c r="FX15" s="80">
        <f t="shared" si="256"/>
        <v>0</v>
      </c>
      <c r="FY15" s="80">
        <f t="shared" si="257"/>
        <v>0</v>
      </c>
      <c r="FZ15" s="80">
        <f t="shared" si="258"/>
        <v>5019</v>
      </c>
      <c r="GA15" s="80">
        <f t="shared" si="259"/>
        <v>0</v>
      </c>
      <c r="GB15" s="80">
        <f t="shared" si="260"/>
        <v>5194.6649999999991</v>
      </c>
      <c r="GC15" s="80">
        <f t="shared" si="40"/>
        <v>6524.7000000000007</v>
      </c>
      <c r="GD15" s="80">
        <f t="shared" si="41"/>
        <v>0</v>
      </c>
      <c r="GE15" s="80">
        <f t="shared" si="42"/>
        <v>0</v>
      </c>
      <c r="GF15" s="80">
        <v>0</v>
      </c>
      <c r="GG15" s="80">
        <f t="shared" si="43"/>
        <v>5019</v>
      </c>
      <c r="GH15" s="80">
        <v>0</v>
      </c>
      <c r="GI15" s="80">
        <f t="shared" si="44"/>
        <v>9720</v>
      </c>
      <c r="GJ15" s="80">
        <f t="shared" si="45"/>
        <v>9000</v>
      </c>
      <c r="GK15" s="80">
        <f t="shared" si="46"/>
        <v>2400</v>
      </c>
      <c r="GL15" s="80">
        <f t="shared" si="47"/>
        <v>0</v>
      </c>
      <c r="GM15" s="80">
        <f t="shared" si="48"/>
        <v>0</v>
      </c>
      <c r="GN15" s="80">
        <f t="shared" si="49"/>
        <v>500</v>
      </c>
      <c r="GO15" s="80">
        <f t="shared" si="50"/>
        <v>0</v>
      </c>
      <c r="GP15" s="80">
        <f t="shared" si="51"/>
        <v>0</v>
      </c>
      <c r="GQ15" s="80">
        <f t="shared" si="52"/>
        <v>0</v>
      </c>
      <c r="GR15" s="80">
        <f t="shared" si="53"/>
        <v>0</v>
      </c>
      <c r="GS15" s="80">
        <f t="shared" si="54"/>
        <v>900</v>
      </c>
      <c r="GT15" s="80">
        <f t="shared" si="55"/>
        <v>0</v>
      </c>
      <c r="GU15" s="80">
        <f t="shared" si="56"/>
        <v>0</v>
      </c>
      <c r="GV15" s="80">
        <f t="shared" si="57"/>
        <v>0</v>
      </c>
      <c r="GW15" s="80">
        <f t="shared" si="58"/>
        <v>0</v>
      </c>
      <c r="GX15" s="80">
        <f t="shared" si="59"/>
        <v>2509.5</v>
      </c>
      <c r="GY15" s="80">
        <f t="shared" si="60"/>
        <v>0</v>
      </c>
      <c r="GZ15" s="80">
        <v>0</v>
      </c>
      <c r="HA15" s="80">
        <f t="shared" si="61"/>
        <v>5153</v>
      </c>
      <c r="HB15" s="80">
        <f t="shared" si="62"/>
        <v>8365</v>
      </c>
      <c r="HC15" s="80">
        <f t="shared" si="63"/>
        <v>6692</v>
      </c>
      <c r="HD15" s="80">
        <f t="shared" si="64"/>
        <v>202400.9176666667</v>
      </c>
      <c r="HE15" s="80">
        <f t="shared" si="65"/>
        <v>6825.426666666669</v>
      </c>
      <c r="HF15" s="80">
        <f t="shared" si="66"/>
        <v>110</v>
      </c>
      <c r="HG15" s="80">
        <f t="shared" si="67"/>
        <v>3712.5</v>
      </c>
      <c r="HH15" s="80">
        <f t="shared" si="145"/>
        <v>10647.92666666667</v>
      </c>
      <c r="HI15" s="76"/>
      <c r="HJ15" s="76">
        <f t="shared" si="146"/>
        <v>100380</v>
      </c>
      <c r="HK15" s="76">
        <f t="shared" si="147"/>
        <v>1395</v>
      </c>
      <c r="HL15" s="76">
        <f t="shared" si="148"/>
        <v>0</v>
      </c>
      <c r="HM15" s="76">
        <f t="shared" si="149"/>
        <v>0</v>
      </c>
      <c r="HN15" s="76">
        <f t="shared" si="150"/>
        <v>0</v>
      </c>
      <c r="HO15" s="76">
        <f t="shared" si="151"/>
        <v>0</v>
      </c>
      <c r="HP15" s="76">
        <f t="shared" si="152"/>
        <v>0</v>
      </c>
      <c r="HQ15" s="76">
        <f t="shared" si="153"/>
        <v>0</v>
      </c>
      <c r="HR15" s="76">
        <f t="shared" si="154"/>
        <v>0</v>
      </c>
      <c r="HS15" s="76">
        <f t="shared" si="155"/>
        <v>0</v>
      </c>
      <c r="HT15" s="76">
        <f t="shared" si="156"/>
        <v>16875</v>
      </c>
      <c r="HU15" s="76">
        <f t="shared" si="157"/>
        <v>8100</v>
      </c>
      <c r="HV15" s="76">
        <f t="shared" si="158"/>
        <v>0</v>
      </c>
      <c r="HW15" s="76">
        <f t="shared" si="159"/>
        <v>2100</v>
      </c>
      <c r="HX15" s="76">
        <f t="shared" si="160"/>
        <v>1700</v>
      </c>
      <c r="HY15" s="76">
        <f t="shared" si="161"/>
        <v>0</v>
      </c>
      <c r="HZ15" s="76">
        <f t="shared" si="162"/>
        <v>0</v>
      </c>
      <c r="IA15" s="76">
        <f t="shared" si="163"/>
        <v>0</v>
      </c>
      <c r="IB15" s="76">
        <f t="shared" si="164"/>
        <v>0</v>
      </c>
      <c r="IC15" s="76">
        <f t="shared" si="165"/>
        <v>0</v>
      </c>
      <c r="ID15" s="76">
        <f t="shared" si="166"/>
        <v>0</v>
      </c>
      <c r="IE15" s="76">
        <f t="shared" si="167"/>
        <v>10008</v>
      </c>
      <c r="IF15" s="76">
        <f t="shared" si="168"/>
        <v>0</v>
      </c>
      <c r="IG15" s="76">
        <f t="shared" si="169"/>
        <v>0</v>
      </c>
      <c r="IH15" s="76">
        <f t="shared" si="170"/>
        <v>5019</v>
      </c>
      <c r="II15" s="76">
        <f t="shared" si="171"/>
        <v>0</v>
      </c>
      <c r="IJ15" s="76">
        <f t="shared" si="172"/>
        <v>5195</v>
      </c>
      <c r="IK15" s="76">
        <f t="shared" si="173"/>
        <v>6525</v>
      </c>
      <c r="IL15" s="76">
        <f t="shared" si="174"/>
        <v>0</v>
      </c>
      <c r="IM15" s="76">
        <f t="shared" si="175"/>
        <v>0</v>
      </c>
      <c r="IN15" s="76">
        <f t="shared" si="176"/>
        <v>0</v>
      </c>
      <c r="IO15" s="76">
        <f t="shared" si="177"/>
        <v>5019</v>
      </c>
      <c r="IP15" s="76">
        <f t="shared" si="178"/>
        <v>0</v>
      </c>
      <c r="IQ15" s="76">
        <f t="shared" si="179"/>
        <v>9720</v>
      </c>
      <c r="IR15" s="76">
        <f t="shared" si="180"/>
        <v>9000</v>
      </c>
      <c r="IS15" s="76">
        <f t="shared" si="181"/>
        <v>2400</v>
      </c>
      <c r="IT15" s="76">
        <f t="shared" si="182"/>
        <v>0</v>
      </c>
      <c r="IU15" s="76">
        <f t="shared" si="183"/>
        <v>0</v>
      </c>
      <c r="IV15" s="76">
        <f t="shared" si="184"/>
        <v>500</v>
      </c>
      <c r="IW15" s="76">
        <f t="shared" si="185"/>
        <v>0</v>
      </c>
      <c r="IX15" s="76">
        <f t="shared" si="186"/>
        <v>0</v>
      </c>
      <c r="IY15" s="76">
        <f t="shared" si="187"/>
        <v>0</v>
      </c>
      <c r="IZ15" s="76">
        <f t="shared" si="188"/>
        <v>0</v>
      </c>
      <c r="JA15" s="76">
        <f t="shared" si="189"/>
        <v>900</v>
      </c>
      <c r="JB15" s="76">
        <f t="shared" si="190"/>
        <v>0</v>
      </c>
      <c r="JC15" s="76">
        <f t="shared" si="191"/>
        <v>0</v>
      </c>
      <c r="JD15" s="76">
        <f t="shared" si="192"/>
        <v>0</v>
      </c>
      <c r="JE15" s="76">
        <f t="shared" si="193"/>
        <v>0</v>
      </c>
      <c r="JF15" s="76">
        <f t="shared" si="194"/>
        <v>2510</v>
      </c>
      <c r="JG15" s="76">
        <f t="shared" si="195"/>
        <v>0</v>
      </c>
      <c r="JH15" s="76">
        <f t="shared" si="196"/>
        <v>0</v>
      </c>
      <c r="JI15" s="76">
        <f t="shared" si="197"/>
        <v>5153</v>
      </c>
      <c r="JJ15" s="76">
        <f t="shared" si="198"/>
        <v>8365</v>
      </c>
      <c r="JK15" s="76">
        <f t="shared" si="199"/>
        <v>6692</v>
      </c>
      <c r="JL15" s="76">
        <f t="shared" si="200"/>
        <v>202401</v>
      </c>
      <c r="JM15" s="76">
        <f t="shared" si="201"/>
        <v>6826</v>
      </c>
      <c r="JN15" s="76">
        <f t="shared" si="202"/>
        <v>110</v>
      </c>
      <c r="JO15" s="76">
        <f t="shared" si="203"/>
        <v>3713</v>
      </c>
      <c r="JP15" s="67">
        <f t="shared" si="204"/>
        <v>10649</v>
      </c>
      <c r="JT15" s="71"/>
      <c r="JU15" s="82"/>
      <c r="JV15" s="82"/>
      <c r="JW15" s="71"/>
    </row>
    <row r="16" spans="1:283" s="66" customFormat="1" ht="15" customHeight="1" x14ac:dyDescent="0.25">
      <c r="A16" s="63">
        <v>12</v>
      </c>
      <c r="B16" s="63" t="s">
        <v>327</v>
      </c>
      <c r="C16" s="122" t="s">
        <v>341</v>
      </c>
      <c r="D16" s="63">
        <v>1403</v>
      </c>
      <c r="E16" s="64" t="s">
        <v>342</v>
      </c>
      <c r="F16" s="63" t="s">
        <v>330</v>
      </c>
      <c r="G16" s="65" t="s">
        <v>331</v>
      </c>
      <c r="I16" s="63" t="str">
        <f t="shared" si="10"/>
        <v>21123.18.3.18.1403.E020C0100000.04-001</v>
      </c>
      <c r="J16" s="63"/>
      <c r="K16" s="64"/>
      <c r="L16" s="63">
        <v>12</v>
      </c>
      <c r="M16" s="63"/>
      <c r="N16" s="67" t="s">
        <v>332</v>
      </c>
      <c r="O16" s="66" t="s">
        <v>333</v>
      </c>
      <c r="P16" s="66" t="s">
        <v>334</v>
      </c>
      <c r="Q16" s="68" t="str">
        <f t="shared" si="70"/>
        <v>XXXX FFFF HHH</v>
      </c>
      <c r="R16" s="63"/>
      <c r="S16" s="63"/>
      <c r="T16" s="124" t="s">
        <v>209</v>
      </c>
      <c r="U16" s="69">
        <v>12</v>
      </c>
      <c r="V16" s="125">
        <v>1200</v>
      </c>
      <c r="Y16" s="70"/>
      <c r="Z16" s="70"/>
      <c r="AA16" s="63"/>
      <c r="AB16" s="72" t="str">
        <f t="shared" si="71"/>
        <v/>
      </c>
      <c r="AC16" s="72" t="str">
        <f t="shared" si="72"/>
        <v/>
      </c>
      <c r="AD16" s="69" t="s">
        <v>370</v>
      </c>
      <c r="AE16" s="69" t="s">
        <v>371</v>
      </c>
      <c r="AF16" s="69" t="s">
        <v>210</v>
      </c>
      <c r="AG16" s="69">
        <v>0</v>
      </c>
      <c r="AH16" s="124">
        <v>12</v>
      </c>
      <c r="AI16" s="73">
        <f>IF(T16="CO",VLOOKUP(V16,TABULADOR!$A$4:$B$21,2,FALSE),0)</f>
        <v>8365</v>
      </c>
      <c r="AJ16" s="73">
        <f>IF(T16="BA",VLOOKUP(V16,TABULADOR!$C$4:$D$21,2,FALSE),0)</f>
        <v>0</v>
      </c>
      <c r="AK16" s="73">
        <v>0</v>
      </c>
      <c r="AL16" s="73">
        <v>0</v>
      </c>
      <c r="AM16" s="73">
        <v>0</v>
      </c>
      <c r="AN16" s="73">
        <v>0</v>
      </c>
      <c r="AO16" s="73">
        <v>0</v>
      </c>
      <c r="AP16" s="73">
        <v>0</v>
      </c>
      <c r="AQ16" s="73">
        <v>0</v>
      </c>
      <c r="AR16" s="73">
        <v>0</v>
      </c>
      <c r="AS16" s="73">
        <v>0</v>
      </c>
      <c r="AT16" s="73">
        <v>0</v>
      </c>
      <c r="AU16" s="73">
        <f>VLOOKUP(V16,TABULADOR!$C$4:$E$21,3,FALSE)</f>
        <v>500</v>
      </c>
      <c r="AV16" s="73">
        <f>VLOOKUP(V16,TABULADOR!$C$4:$F$21,4,FALSE)</f>
        <v>310</v>
      </c>
      <c r="AW16" s="73">
        <f>VLOOKUP(V16,TABULADOR!$C$4:$G$21,5,FALSE)</f>
        <v>200</v>
      </c>
      <c r="AX16" s="73">
        <f>VLOOKUP(V16,TABULADOR!$C$4:$H$21,6,FALSE)</f>
        <v>750</v>
      </c>
      <c r="AY16" s="73">
        <f>VLOOKUP(V16,TABULADOR!$C$4:$I$21,7,FALSE)</f>
        <v>0</v>
      </c>
      <c r="AZ16" s="74">
        <f t="shared" si="73"/>
        <v>10125</v>
      </c>
      <c r="BA16" s="75">
        <f t="shared" si="74"/>
        <v>100380</v>
      </c>
      <c r="BB16" s="75">
        <f t="shared" si="210"/>
        <v>0</v>
      </c>
      <c r="BC16" s="75">
        <f t="shared" si="211"/>
        <v>0</v>
      </c>
      <c r="BD16" s="75">
        <f t="shared" si="212"/>
        <v>0</v>
      </c>
      <c r="BE16" s="75">
        <f t="shared" si="213"/>
        <v>0</v>
      </c>
      <c r="BF16" s="75">
        <f t="shared" si="214"/>
        <v>0</v>
      </c>
      <c r="BG16" s="75">
        <f t="shared" si="215"/>
        <v>0</v>
      </c>
      <c r="BH16" s="75">
        <f t="shared" si="216"/>
        <v>0</v>
      </c>
      <c r="BI16" s="75">
        <f t="shared" si="217"/>
        <v>0</v>
      </c>
      <c r="BJ16" s="75">
        <f t="shared" si="218"/>
        <v>0</v>
      </c>
      <c r="BK16" s="75">
        <f t="shared" si="219"/>
        <v>0</v>
      </c>
      <c r="BL16" s="75">
        <f t="shared" si="220"/>
        <v>0</v>
      </c>
      <c r="BM16" s="75">
        <f t="shared" si="221"/>
        <v>6000</v>
      </c>
      <c r="BN16" s="75">
        <f t="shared" si="222"/>
        <v>3720</v>
      </c>
      <c r="BO16" s="75">
        <f t="shared" si="223"/>
        <v>2400</v>
      </c>
      <c r="BP16" s="75">
        <f t="shared" si="224"/>
        <v>9000</v>
      </c>
      <c r="BQ16" s="75">
        <f t="shared" si="11"/>
        <v>0</v>
      </c>
      <c r="BR16" s="74">
        <f t="shared" si="90"/>
        <v>121500</v>
      </c>
      <c r="BS16" s="75">
        <f t="shared" si="91"/>
        <v>1394.1666666666665</v>
      </c>
      <c r="BT16" s="75">
        <f t="shared" si="92"/>
        <v>0</v>
      </c>
      <c r="BU16" s="75">
        <f t="shared" si="93"/>
        <v>8100</v>
      </c>
      <c r="BV16" s="114">
        <v>0</v>
      </c>
      <c r="BW16" s="114">
        <v>0</v>
      </c>
      <c r="BX16" s="75">
        <f t="shared" si="94"/>
        <v>16875</v>
      </c>
      <c r="BY16" s="114">
        <f t="shared" si="225"/>
        <v>0</v>
      </c>
      <c r="BZ16" s="114">
        <f t="shared" si="226"/>
        <v>0</v>
      </c>
      <c r="CA16" s="114">
        <f t="shared" si="97"/>
        <v>0</v>
      </c>
      <c r="CB16" s="114">
        <f t="shared" si="98"/>
        <v>0</v>
      </c>
      <c r="CC16" s="76">
        <f t="shared" si="99"/>
        <v>1700</v>
      </c>
      <c r="CD16" s="75">
        <f t="shared" si="100"/>
        <v>500</v>
      </c>
      <c r="CE16" s="75">
        <f t="shared" si="101"/>
        <v>1600</v>
      </c>
      <c r="CF16" s="121">
        <v>0</v>
      </c>
      <c r="CG16" s="121">
        <v>0</v>
      </c>
      <c r="CH16" s="75">
        <f t="shared" si="102"/>
        <v>500</v>
      </c>
      <c r="CI16" s="76">
        <f t="shared" si="103"/>
        <v>0</v>
      </c>
      <c r="CJ16" s="76">
        <v>0</v>
      </c>
      <c r="CK16" s="76">
        <v>0</v>
      </c>
      <c r="CL16" s="76">
        <v>0</v>
      </c>
      <c r="CM16" s="76">
        <f t="shared" si="104"/>
        <v>900</v>
      </c>
      <c r="CN16" s="76">
        <v>0</v>
      </c>
      <c r="CO16" s="76">
        <v>0</v>
      </c>
      <c r="CP16" s="76">
        <v>0</v>
      </c>
      <c r="CQ16" s="77">
        <f t="shared" si="12"/>
        <v>2509.5</v>
      </c>
      <c r="CR16" s="121">
        <v>0</v>
      </c>
      <c r="CS16" s="77">
        <f t="shared" si="105"/>
        <v>8365</v>
      </c>
      <c r="CT16" s="77">
        <f t="shared" si="106"/>
        <v>6692</v>
      </c>
      <c r="CU16" s="77">
        <f t="shared" si="13"/>
        <v>49135.666666666664</v>
      </c>
      <c r="CV16" s="75">
        <f t="shared" si="107"/>
        <v>10007.886000000002</v>
      </c>
      <c r="CW16" s="75">
        <v>0</v>
      </c>
      <c r="CX16" s="75">
        <f t="shared" si="108"/>
        <v>5019</v>
      </c>
      <c r="CY16" s="75">
        <v>0</v>
      </c>
      <c r="CZ16" s="75">
        <f t="shared" si="109"/>
        <v>5194.6649999999991</v>
      </c>
      <c r="DA16" s="75">
        <v>0</v>
      </c>
      <c r="DB16" s="75">
        <f t="shared" si="14"/>
        <v>6524.7000000000007</v>
      </c>
      <c r="DC16" s="76">
        <v>0</v>
      </c>
      <c r="DD16" s="75">
        <v>0</v>
      </c>
      <c r="DE16" s="75">
        <f t="shared" si="110"/>
        <v>5019</v>
      </c>
      <c r="DF16" s="77">
        <f t="shared" si="111"/>
        <v>31765.251</v>
      </c>
      <c r="DG16" s="75">
        <f t="shared" si="112"/>
        <v>6825.4266666666663</v>
      </c>
      <c r="DH16" s="75">
        <f t="shared" si="113"/>
        <v>3712.5</v>
      </c>
      <c r="DI16" s="75">
        <f t="shared" si="114"/>
        <v>110</v>
      </c>
      <c r="DJ16" s="77">
        <f t="shared" si="15"/>
        <v>10647.926666666666</v>
      </c>
      <c r="DK16" s="78">
        <f t="shared" si="205"/>
        <v>0</v>
      </c>
      <c r="DL16" s="78">
        <f t="shared" si="115"/>
        <v>0</v>
      </c>
      <c r="DM16" s="78">
        <f t="shared" si="116"/>
        <v>0</v>
      </c>
      <c r="DN16" s="78">
        <f t="shared" si="117"/>
        <v>0</v>
      </c>
      <c r="DO16" s="78">
        <f t="shared" si="118"/>
        <v>0</v>
      </c>
      <c r="DP16" s="78">
        <f t="shared" si="119"/>
        <v>0</v>
      </c>
      <c r="DQ16" s="78">
        <f t="shared" si="120"/>
        <v>0</v>
      </c>
      <c r="DR16" s="78">
        <f t="shared" si="121"/>
        <v>0</v>
      </c>
      <c r="DS16" s="75">
        <f t="shared" si="122"/>
        <v>3011.3999999999996</v>
      </c>
      <c r="DT16" s="75">
        <f t="shared" si="16"/>
        <v>0</v>
      </c>
      <c r="DU16" s="75">
        <f t="shared" si="207"/>
        <v>0</v>
      </c>
      <c r="DV16" s="75">
        <f t="shared" si="208"/>
        <v>41.824999999999989</v>
      </c>
      <c r="DW16" s="75">
        <f t="shared" si="123"/>
        <v>200.75999999999996</v>
      </c>
      <c r="DX16" s="75">
        <f t="shared" si="209"/>
        <v>250.94999999999996</v>
      </c>
      <c r="DY16" s="75">
        <f t="shared" si="124"/>
        <v>195.74099999999999</v>
      </c>
      <c r="DZ16" s="75">
        <f t="shared" si="125"/>
        <v>75.284999999999982</v>
      </c>
      <c r="EA16" s="75">
        <f t="shared" si="126"/>
        <v>200.75999999999996</v>
      </c>
      <c r="EB16" s="75">
        <f t="shared" si="127"/>
        <v>418.24999999999994</v>
      </c>
      <c r="EC16" s="75">
        <f t="shared" si="128"/>
        <v>300.23658</v>
      </c>
      <c r="ED16" s="75">
        <v>0</v>
      </c>
      <c r="EE16" s="75">
        <f t="shared" si="129"/>
        <v>150.57</v>
      </c>
      <c r="EF16" s="75">
        <f t="shared" si="130"/>
        <v>150.57</v>
      </c>
      <c r="EG16" s="75">
        <v>0</v>
      </c>
      <c r="EH16" s="75">
        <f t="shared" si="131"/>
        <v>155.83994999999996</v>
      </c>
      <c r="EI16" s="78">
        <f t="shared" si="227"/>
        <v>5153</v>
      </c>
      <c r="EJ16" s="78">
        <f t="shared" si="228"/>
        <v>93</v>
      </c>
      <c r="EK16" s="78">
        <f t="shared" si="134"/>
        <v>176</v>
      </c>
      <c r="EL16" s="77">
        <f t="shared" si="229"/>
        <v>202400.91766666665</v>
      </c>
      <c r="EM16" s="77">
        <f t="shared" si="230"/>
        <v>218201.84433333331</v>
      </c>
      <c r="EN16" s="77"/>
      <c r="EO16" s="77">
        <f t="shared" si="231"/>
        <v>202401</v>
      </c>
      <c r="EP16" s="77">
        <f t="shared" si="232"/>
        <v>6826</v>
      </c>
      <c r="EQ16" s="77">
        <f t="shared" si="233"/>
        <v>110</v>
      </c>
      <c r="ER16" s="77">
        <f t="shared" si="234"/>
        <v>3713</v>
      </c>
      <c r="ES16" s="76"/>
      <c r="ET16" s="75">
        <f t="shared" si="140"/>
        <v>8365</v>
      </c>
      <c r="EU16" s="75">
        <f t="shared" si="206"/>
        <v>10125</v>
      </c>
      <c r="EV16" s="75">
        <f t="shared" si="141"/>
        <v>10125</v>
      </c>
      <c r="EW16" s="75">
        <f t="shared" si="21"/>
        <v>8365</v>
      </c>
      <c r="EX16" s="75">
        <f t="shared" si="22"/>
        <v>101774.16666666667</v>
      </c>
      <c r="EY16" s="75">
        <f t="shared" si="142"/>
        <v>170635.66666666666</v>
      </c>
      <c r="EZ16" s="79"/>
      <c r="FA16" s="76"/>
      <c r="FB16" s="80">
        <f t="shared" si="235"/>
        <v>100380</v>
      </c>
      <c r="FC16" s="80">
        <f t="shared" si="236"/>
        <v>1394.1666666666665</v>
      </c>
      <c r="FD16" s="80">
        <f t="shared" si="237"/>
        <v>0</v>
      </c>
      <c r="FE16" s="80">
        <f t="shared" si="238"/>
        <v>0</v>
      </c>
      <c r="FF16" s="80">
        <f t="shared" si="239"/>
        <v>0</v>
      </c>
      <c r="FG16" s="80">
        <f t="shared" si="240"/>
        <v>0</v>
      </c>
      <c r="FH16" s="80">
        <f t="shared" si="241"/>
        <v>0</v>
      </c>
      <c r="FI16" s="80">
        <f t="shared" si="242"/>
        <v>0</v>
      </c>
      <c r="FJ16" s="80">
        <f t="shared" si="243"/>
        <v>0</v>
      </c>
      <c r="FK16" s="80">
        <f t="shared" si="244"/>
        <v>0</v>
      </c>
      <c r="FL16" s="80">
        <f t="shared" si="245"/>
        <v>16875</v>
      </c>
      <c r="FM16" s="80">
        <f t="shared" si="246"/>
        <v>8100</v>
      </c>
      <c r="FN16" s="80">
        <v>0</v>
      </c>
      <c r="FO16" s="80">
        <f t="shared" si="247"/>
        <v>2100</v>
      </c>
      <c r="FP16" s="80">
        <f t="shared" si="248"/>
        <v>1700</v>
      </c>
      <c r="FQ16" s="80">
        <f t="shared" si="249"/>
        <v>0</v>
      </c>
      <c r="FR16" s="80">
        <f t="shared" si="250"/>
        <v>0</v>
      </c>
      <c r="FS16" s="80">
        <f t="shared" si="251"/>
        <v>0</v>
      </c>
      <c r="FT16" s="80">
        <f t="shared" si="252"/>
        <v>0</v>
      </c>
      <c r="FU16" s="80">
        <f t="shared" si="253"/>
        <v>0</v>
      </c>
      <c r="FV16" s="80">
        <f t="shared" si="254"/>
        <v>0</v>
      </c>
      <c r="FW16" s="80">
        <f t="shared" si="255"/>
        <v>10007.886000000002</v>
      </c>
      <c r="FX16" s="80">
        <f t="shared" si="256"/>
        <v>0</v>
      </c>
      <c r="FY16" s="80">
        <f t="shared" si="257"/>
        <v>0</v>
      </c>
      <c r="FZ16" s="80">
        <f t="shared" si="258"/>
        <v>5019</v>
      </c>
      <c r="GA16" s="80">
        <f t="shared" si="259"/>
        <v>0</v>
      </c>
      <c r="GB16" s="80">
        <f t="shared" si="260"/>
        <v>5194.6649999999991</v>
      </c>
      <c r="GC16" s="80">
        <f t="shared" si="40"/>
        <v>6524.7000000000007</v>
      </c>
      <c r="GD16" s="80">
        <f t="shared" si="41"/>
        <v>0</v>
      </c>
      <c r="GE16" s="80">
        <f t="shared" si="42"/>
        <v>0</v>
      </c>
      <c r="GF16" s="80">
        <v>0</v>
      </c>
      <c r="GG16" s="80">
        <f t="shared" si="43"/>
        <v>5019</v>
      </c>
      <c r="GH16" s="80">
        <v>0</v>
      </c>
      <c r="GI16" s="80">
        <f t="shared" si="44"/>
        <v>9720</v>
      </c>
      <c r="GJ16" s="80">
        <f t="shared" si="45"/>
        <v>9000</v>
      </c>
      <c r="GK16" s="80">
        <f t="shared" si="46"/>
        <v>2400</v>
      </c>
      <c r="GL16" s="80">
        <f t="shared" si="47"/>
        <v>0</v>
      </c>
      <c r="GM16" s="80">
        <f t="shared" si="48"/>
        <v>0</v>
      </c>
      <c r="GN16" s="80">
        <f t="shared" si="49"/>
        <v>500</v>
      </c>
      <c r="GO16" s="80">
        <f t="shared" si="50"/>
        <v>0</v>
      </c>
      <c r="GP16" s="80">
        <f t="shared" si="51"/>
        <v>0</v>
      </c>
      <c r="GQ16" s="80">
        <f t="shared" si="52"/>
        <v>0</v>
      </c>
      <c r="GR16" s="80">
        <f t="shared" si="53"/>
        <v>0</v>
      </c>
      <c r="GS16" s="80">
        <f t="shared" si="54"/>
        <v>900</v>
      </c>
      <c r="GT16" s="80">
        <f t="shared" si="55"/>
        <v>0</v>
      </c>
      <c r="GU16" s="80">
        <f t="shared" si="56"/>
        <v>0</v>
      </c>
      <c r="GV16" s="80">
        <f t="shared" si="57"/>
        <v>0</v>
      </c>
      <c r="GW16" s="80">
        <f t="shared" si="58"/>
        <v>0</v>
      </c>
      <c r="GX16" s="80">
        <f t="shared" si="59"/>
        <v>2509.5</v>
      </c>
      <c r="GY16" s="80">
        <f t="shared" si="60"/>
        <v>0</v>
      </c>
      <c r="GZ16" s="80">
        <v>0</v>
      </c>
      <c r="HA16" s="80">
        <f t="shared" si="61"/>
        <v>5153</v>
      </c>
      <c r="HB16" s="80">
        <f t="shared" si="62"/>
        <v>8365</v>
      </c>
      <c r="HC16" s="80">
        <f t="shared" si="63"/>
        <v>6692</v>
      </c>
      <c r="HD16" s="80">
        <f t="shared" si="64"/>
        <v>202400.9176666667</v>
      </c>
      <c r="HE16" s="80">
        <f t="shared" si="65"/>
        <v>6825.426666666669</v>
      </c>
      <c r="HF16" s="80">
        <f t="shared" si="66"/>
        <v>110</v>
      </c>
      <c r="HG16" s="80">
        <f t="shared" si="67"/>
        <v>3712.5</v>
      </c>
      <c r="HH16" s="80">
        <f t="shared" si="145"/>
        <v>10647.92666666667</v>
      </c>
      <c r="HI16" s="76"/>
      <c r="HJ16" s="76">
        <f t="shared" si="146"/>
        <v>100380</v>
      </c>
      <c r="HK16" s="76">
        <f t="shared" si="147"/>
        <v>1395</v>
      </c>
      <c r="HL16" s="76">
        <f t="shared" si="148"/>
        <v>0</v>
      </c>
      <c r="HM16" s="76">
        <f t="shared" si="149"/>
        <v>0</v>
      </c>
      <c r="HN16" s="76">
        <f t="shared" si="150"/>
        <v>0</v>
      </c>
      <c r="HO16" s="76">
        <f t="shared" si="151"/>
        <v>0</v>
      </c>
      <c r="HP16" s="76">
        <f t="shared" si="152"/>
        <v>0</v>
      </c>
      <c r="HQ16" s="76">
        <f t="shared" si="153"/>
        <v>0</v>
      </c>
      <c r="HR16" s="76">
        <f t="shared" si="154"/>
        <v>0</v>
      </c>
      <c r="HS16" s="76">
        <f t="shared" si="155"/>
        <v>0</v>
      </c>
      <c r="HT16" s="76">
        <f t="shared" si="156"/>
        <v>16875</v>
      </c>
      <c r="HU16" s="76">
        <f t="shared" si="157"/>
        <v>8100</v>
      </c>
      <c r="HV16" s="76">
        <f t="shared" si="158"/>
        <v>0</v>
      </c>
      <c r="HW16" s="76">
        <f t="shared" si="159"/>
        <v>2100</v>
      </c>
      <c r="HX16" s="76">
        <f t="shared" si="160"/>
        <v>1700</v>
      </c>
      <c r="HY16" s="76">
        <f t="shared" si="161"/>
        <v>0</v>
      </c>
      <c r="HZ16" s="76">
        <f t="shared" si="162"/>
        <v>0</v>
      </c>
      <c r="IA16" s="76">
        <f t="shared" si="163"/>
        <v>0</v>
      </c>
      <c r="IB16" s="76">
        <f t="shared" si="164"/>
        <v>0</v>
      </c>
      <c r="IC16" s="76">
        <f t="shared" si="165"/>
        <v>0</v>
      </c>
      <c r="ID16" s="76">
        <f t="shared" si="166"/>
        <v>0</v>
      </c>
      <c r="IE16" s="76">
        <f t="shared" si="167"/>
        <v>10008</v>
      </c>
      <c r="IF16" s="76">
        <f t="shared" si="168"/>
        <v>0</v>
      </c>
      <c r="IG16" s="76">
        <f t="shared" si="169"/>
        <v>0</v>
      </c>
      <c r="IH16" s="76">
        <f t="shared" si="170"/>
        <v>5019</v>
      </c>
      <c r="II16" s="76">
        <f t="shared" si="171"/>
        <v>0</v>
      </c>
      <c r="IJ16" s="76">
        <f t="shared" si="172"/>
        <v>5195</v>
      </c>
      <c r="IK16" s="76">
        <f t="shared" si="173"/>
        <v>6525</v>
      </c>
      <c r="IL16" s="76">
        <f t="shared" si="174"/>
        <v>0</v>
      </c>
      <c r="IM16" s="76">
        <f t="shared" si="175"/>
        <v>0</v>
      </c>
      <c r="IN16" s="76">
        <f t="shared" si="176"/>
        <v>0</v>
      </c>
      <c r="IO16" s="76">
        <f t="shared" si="177"/>
        <v>5019</v>
      </c>
      <c r="IP16" s="76">
        <f t="shared" si="178"/>
        <v>0</v>
      </c>
      <c r="IQ16" s="76">
        <f t="shared" si="179"/>
        <v>9720</v>
      </c>
      <c r="IR16" s="76">
        <f t="shared" si="180"/>
        <v>9000</v>
      </c>
      <c r="IS16" s="76">
        <f t="shared" si="181"/>
        <v>2400</v>
      </c>
      <c r="IT16" s="76">
        <f t="shared" si="182"/>
        <v>0</v>
      </c>
      <c r="IU16" s="76">
        <f t="shared" si="183"/>
        <v>0</v>
      </c>
      <c r="IV16" s="76">
        <f t="shared" si="184"/>
        <v>500</v>
      </c>
      <c r="IW16" s="76">
        <f t="shared" si="185"/>
        <v>0</v>
      </c>
      <c r="IX16" s="76">
        <f t="shared" si="186"/>
        <v>0</v>
      </c>
      <c r="IY16" s="76">
        <f t="shared" si="187"/>
        <v>0</v>
      </c>
      <c r="IZ16" s="76">
        <f t="shared" si="188"/>
        <v>0</v>
      </c>
      <c r="JA16" s="76">
        <f t="shared" si="189"/>
        <v>900</v>
      </c>
      <c r="JB16" s="76">
        <f t="shared" si="190"/>
        <v>0</v>
      </c>
      <c r="JC16" s="76">
        <f t="shared" si="191"/>
        <v>0</v>
      </c>
      <c r="JD16" s="76">
        <f t="shared" si="192"/>
        <v>0</v>
      </c>
      <c r="JE16" s="76">
        <f t="shared" si="193"/>
        <v>0</v>
      </c>
      <c r="JF16" s="76">
        <f t="shared" si="194"/>
        <v>2510</v>
      </c>
      <c r="JG16" s="76">
        <f t="shared" si="195"/>
        <v>0</v>
      </c>
      <c r="JH16" s="76">
        <f t="shared" si="196"/>
        <v>0</v>
      </c>
      <c r="JI16" s="76">
        <f t="shared" si="197"/>
        <v>5153</v>
      </c>
      <c r="JJ16" s="76">
        <f t="shared" si="198"/>
        <v>8365</v>
      </c>
      <c r="JK16" s="76">
        <f t="shared" si="199"/>
        <v>6692</v>
      </c>
      <c r="JL16" s="76">
        <f t="shared" si="200"/>
        <v>202401</v>
      </c>
      <c r="JM16" s="76">
        <f t="shared" si="201"/>
        <v>6826</v>
      </c>
      <c r="JN16" s="76">
        <f t="shared" si="202"/>
        <v>110</v>
      </c>
      <c r="JO16" s="76">
        <f t="shared" si="203"/>
        <v>3713</v>
      </c>
      <c r="JP16" s="67">
        <f t="shared" si="204"/>
        <v>10649</v>
      </c>
      <c r="JT16" s="71"/>
      <c r="JU16" s="82"/>
      <c r="JV16" s="82"/>
      <c r="JW16" s="71"/>
    </row>
    <row r="17" spans="1:283" s="66" customFormat="1" ht="15" customHeight="1" x14ac:dyDescent="0.25">
      <c r="A17" s="63">
        <v>13</v>
      </c>
      <c r="B17" s="63" t="s">
        <v>327</v>
      </c>
      <c r="C17" s="122" t="s">
        <v>341</v>
      </c>
      <c r="D17" s="63">
        <v>1403</v>
      </c>
      <c r="E17" s="64" t="s">
        <v>342</v>
      </c>
      <c r="F17" s="63" t="s">
        <v>330</v>
      </c>
      <c r="G17" s="65" t="s">
        <v>331</v>
      </c>
      <c r="I17" s="63" t="str">
        <f t="shared" si="10"/>
        <v>21123.18.3.18.1403.E020C0100000.04-001</v>
      </c>
      <c r="J17" s="63"/>
      <c r="K17" s="64"/>
      <c r="L17" s="63">
        <v>13</v>
      </c>
      <c r="M17" s="63"/>
      <c r="N17" s="67" t="s">
        <v>332</v>
      </c>
      <c r="O17" s="66" t="s">
        <v>333</v>
      </c>
      <c r="P17" s="66" t="s">
        <v>334</v>
      </c>
      <c r="Q17" s="68" t="str">
        <f t="shared" si="70"/>
        <v>XXXX FFFF HHH</v>
      </c>
      <c r="R17" s="63"/>
      <c r="S17" s="63"/>
      <c r="T17" s="124" t="s">
        <v>209</v>
      </c>
      <c r="U17" s="69">
        <v>13</v>
      </c>
      <c r="V17" s="125">
        <v>1300</v>
      </c>
      <c r="Y17" s="70"/>
      <c r="Z17" s="70"/>
      <c r="AA17" s="63"/>
      <c r="AB17" s="72" t="str">
        <f t="shared" si="71"/>
        <v/>
      </c>
      <c r="AC17" s="72" t="str">
        <f t="shared" si="72"/>
        <v/>
      </c>
      <c r="AD17" s="69" t="s">
        <v>370</v>
      </c>
      <c r="AE17" s="69" t="s">
        <v>371</v>
      </c>
      <c r="AF17" s="69" t="s">
        <v>210</v>
      </c>
      <c r="AG17" s="69">
        <v>0</v>
      </c>
      <c r="AH17" s="124">
        <v>12</v>
      </c>
      <c r="AI17" s="73">
        <f>IF(T17="CO",VLOOKUP(V17,TABULADOR!$A$4:$B$21,2,FALSE),0)</f>
        <v>8365</v>
      </c>
      <c r="AJ17" s="73">
        <f>IF(T17="BA",VLOOKUP(V17,TABULADOR!$C$4:$D$21,2,FALSE),0)</f>
        <v>0</v>
      </c>
      <c r="AK17" s="73">
        <v>0</v>
      </c>
      <c r="AL17" s="73">
        <v>0</v>
      </c>
      <c r="AM17" s="73">
        <v>0</v>
      </c>
      <c r="AN17" s="73">
        <v>0</v>
      </c>
      <c r="AO17" s="73">
        <v>0</v>
      </c>
      <c r="AP17" s="73">
        <v>0</v>
      </c>
      <c r="AQ17" s="73">
        <v>0</v>
      </c>
      <c r="AR17" s="73">
        <v>0</v>
      </c>
      <c r="AS17" s="73">
        <v>0</v>
      </c>
      <c r="AT17" s="73">
        <v>0</v>
      </c>
      <c r="AU17" s="73">
        <f>VLOOKUP(V17,TABULADOR!$C$4:$E$21,3,FALSE)</f>
        <v>500</v>
      </c>
      <c r="AV17" s="73">
        <f>VLOOKUP(V17,TABULADOR!$C$4:$F$21,4,FALSE)</f>
        <v>310</v>
      </c>
      <c r="AW17" s="73">
        <f>VLOOKUP(V17,TABULADOR!$C$4:$G$21,5,FALSE)</f>
        <v>200</v>
      </c>
      <c r="AX17" s="73">
        <f>VLOOKUP(V17,TABULADOR!$C$4:$H$21,6,FALSE)</f>
        <v>750</v>
      </c>
      <c r="AY17" s="73">
        <f>VLOOKUP(V17,TABULADOR!$C$4:$I$21,7,FALSE)</f>
        <v>0</v>
      </c>
      <c r="AZ17" s="74">
        <f t="shared" si="73"/>
        <v>10125</v>
      </c>
      <c r="BA17" s="75">
        <f t="shared" si="74"/>
        <v>100380</v>
      </c>
      <c r="BB17" s="75">
        <f t="shared" si="210"/>
        <v>0</v>
      </c>
      <c r="BC17" s="75">
        <f t="shared" si="211"/>
        <v>0</v>
      </c>
      <c r="BD17" s="75">
        <f t="shared" si="212"/>
        <v>0</v>
      </c>
      <c r="BE17" s="75">
        <f t="shared" si="213"/>
        <v>0</v>
      </c>
      <c r="BF17" s="75">
        <f t="shared" si="214"/>
        <v>0</v>
      </c>
      <c r="BG17" s="75">
        <f t="shared" si="215"/>
        <v>0</v>
      </c>
      <c r="BH17" s="75">
        <f t="shared" si="216"/>
        <v>0</v>
      </c>
      <c r="BI17" s="75">
        <f t="shared" si="217"/>
        <v>0</v>
      </c>
      <c r="BJ17" s="75">
        <f t="shared" si="218"/>
        <v>0</v>
      </c>
      <c r="BK17" s="75">
        <f t="shared" si="219"/>
        <v>0</v>
      </c>
      <c r="BL17" s="75">
        <f t="shared" si="220"/>
        <v>0</v>
      </c>
      <c r="BM17" s="75">
        <f t="shared" si="221"/>
        <v>6000</v>
      </c>
      <c r="BN17" s="75">
        <f t="shared" si="222"/>
        <v>3720</v>
      </c>
      <c r="BO17" s="75">
        <f t="shared" si="223"/>
        <v>2400</v>
      </c>
      <c r="BP17" s="75">
        <f t="shared" si="224"/>
        <v>9000</v>
      </c>
      <c r="BQ17" s="75">
        <f t="shared" si="11"/>
        <v>0</v>
      </c>
      <c r="BR17" s="74">
        <f t="shared" si="90"/>
        <v>121500</v>
      </c>
      <c r="BS17" s="75">
        <f t="shared" si="91"/>
        <v>1394.1666666666665</v>
      </c>
      <c r="BT17" s="75">
        <f t="shared" si="92"/>
        <v>0</v>
      </c>
      <c r="BU17" s="75">
        <f t="shared" si="93"/>
        <v>8100</v>
      </c>
      <c r="BV17" s="114">
        <v>0</v>
      </c>
      <c r="BW17" s="114">
        <v>0</v>
      </c>
      <c r="BX17" s="75">
        <f t="shared" si="94"/>
        <v>16875</v>
      </c>
      <c r="BY17" s="114">
        <f t="shared" si="225"/>
        <v>0</v>
      </c>
      <c r="BZ17" s="114">
        <f t="shared" si="226"/>
        <v>0</v>
      </c>
      <c r="CA17" s="114">
        <f t="shared" si="97"/>
        <v>0</v>
      </c>
      <c r="CB17" s="114">
        <f t="shared" si="98"/>
        <v>0</v>
      </c>
      <c r="CC17" s="76">
        <f t="shared" si="99"/>
        <v>1700</v>
      </c>
      <c r="CD17" s="75">
        <f t="shared" si="100"/>
        <v>500</v>
      </c>
      <c r="CE17" s="75">
        <f t="shared" si="101"/>
        <v>1600</v>
      </c>
      <c r="CF17" s="121">
        <v>0</v>
      </c>
      <c r="CG17" s="121">
        <v>0</v>
      </c>
      <c r="CH17" s="75">
        <f t="shared" si="102"/>
        <v>500</v>
      </c>
      <c r="CI17" s="76">
        <f t="shared" si="103"/>
        <v>0</v>
      </c>
      <c r="CJ17" s="76">
        <v>0</v>
      </c>
      <c r="CK17" s="76">
        <v>0</v>
      </c>
      <c r="CL17" s="76">
        <v>0</v>
      </c>
      <c r="CM17" s="76">
        <f t="shared" si="104"/>
        <v>900</v>
      </c>
      <c r="CN17" s="76">
        <v>0</v>
      </c>
      <c r="CO17" s="76">
        <v>0</v>
      </c>
      <c r="CP17" s="76">
        <v>0</v>
      </c>
      <c r="CQ17" s="77">
        <f t="shared" si="12"/>
        <v>2509.5</v>
      </c>
      <c r="CR17" s="121">
        <v>0</v>
      </c>
      <c r="CS17" s="77">
        <f t="shared" si="105"/>
        <v>8365</v>
      </c>
      <c r="CT17" s="77">
        <f t="shared" si="106"/>
        <v>6692</v>
      </c>
      <c r="CU17" s="77">
        <f t="shared" si="13"/>
        <v>49135.666666666664</v>
      </c>
      <c r="CV17" s="75">
        <f t="shared" si="107"/>
        <v>10007.886000000002</v>
      </c>
      <c r="CW17" s="75">
        <v>0</v>
      </c>
      <c r="CX17" s="75">
        <f t="shared" si="108"/>
        <v>5019</v>
      </c>
      <c r="CY17" s="75">
        <v>0</v>
      </c>
      <c r="CZ17" s="75">
        <f t="shared" si="109"/>
        <v>5194.6649999999991</v>
      </c>
      <c r="DA17" s="75">
        <v>0</v>
      </c>
      <c r="DB17" s="75">
        <f t="shared" si="14"/>
        <v>6524.7000000000007</v>
      </c>
      <c r="DC17" s="76">
        <v>0</v>
      </c>
      <c r="DD17" s="75">
        <v>0</v>
      </c>
      <c r="DE17" s="75">
        <f t="shared" si="110"/>
        <v>5019</v>
      </c>
      <c r="DF17" s="77">
        <f t="shared" si="111"/>
        <v>31765.251</v>
      </c>
      <c r="DG17" s="75">
        <f t="shared" si="112"/>
        <v>6825.4266666666663</v>
      </c>
      <c r="DH17" s="75">
        <f t="shared" si="113"/>
        <v>3712.5</v>
      </c>
      <c r="DI17" s="75">
        <f t="shared" si="114"/>
        <v>110</v>
      </c>
      <c r="DJ17" s="77">
        <f t="shared" si="15"/>
        <v>10647.926666666666</v>
      </c>
      <c r="DK17" s="78">
        <f t="shared" si="205"/>
        <v>0</v>
      </c>
      <c r="DL17" s="78">
        <f t="shared" si="115"/>
        <v>0</v>
      </c>
      <c r="DM17" s="78">
        <f t="shared" si="116"/>
        <v>0</v>
      </c>
      <c r="DN17" s="78">
        <f t="shared" si="117"/>
        <v>0</v>
      </c>
      <c r="DO17" s="78">
        <f t="shared" si="118"/>
        <v>0</v>
      </c>
      <c r="DP17" s="78">
        <f t="shared" si="119"/>
        <v>0</v>
      </c>
      <c r="DQ17" s="78">
        <f t="shared" si="120"/>
        <v>0</v>
      </c>
      <c r="DR17" s="78">
        <f t="shared" si="121"/>
        <v>0</v>
      </c>
      <c r="DS17" s="75">
        <f t="shared" si="122"/>
        <v>3011.3999999999996</v>
      </c>
      <c r="DT17" s="75">
        <f t="shared" si="16"/>
        <v>0</v>
      </c>
      <c r="DU17" s="75">
        <f t="shared" si="207"/>
        <v>0</v>
      </c>
      <c r="DV17" s="75">
        <f t="shared" si="208"/>
        <v>41.824999999999989</v>
      </c>
      <c r="DW17" s="75">
        <f t="shared" si="123"/>
        <v>200.75999999999996</v>
      </c>
      <c r="DX17" s="75">
        <f t="shared" si="209"/>
        <v>250.94999999999996</v>
      </c>
      <c r="DY17" s="75">
        <f t="shared" si="124"/>
        <v>195.74099999999999</v>
      </c>
      <c r="DZ17" s="75">
        <f t="shared" si="125"/>
        <v>75.284999999999982</v>
      </c>
      <c r="EA17" s="75">
        <f t="shared" si="126"/>
        <v>200.75999999999996</v>
      </c>
      <c r="EB17" s="75">
        <f t="shared" si="127"/>
        <v>418.24999999999994</v>
      </c>
      <c r="EC17" s="75">
        <f t="shared" si="128"/>
        <v>300.23658</v>
      </c>
      <c r="ED17" s="75">
        <v>0</v>
      </c>
      <c r="EE17" s="75">
        <f t="shared" si="129"/>
        <v>150.57</v>
      </c>
      <c r="EF17" s="75">
        <f t="shared" si="130"/>
        <v>150.57</v>
      </c>
      <c r="EG17" s="75">
        <v>0</v>
      </c>
      <c r="EH17" s="75">
        <f t="shared" si="131"/>
        <v>155.83994999999996</v>
      </c>
      <c r="EI17" s="78">
        <f t="shared" si="227"/>
        <v>5153</v>
      </c>
      <c r="EJ17" s="78">
        <f t="shared" si="228"/>
        <v>93</v>
      </c>
      <c r="EK17" s="78">
        <f t="shared" si="134"/>
        <v>176</v>
      </c>
      <c r="EL17" s="77">
        <f t="shared" si="229"/>
        <v>202400.91766666665</v>
      </c>
      <c r="EM17" s="77">
        <f t="shared" si="230"/>
        <v>218201.84433333331</v>
      </c>
      <c r="EN17" s="77"/>
      <c r="EO17" s="77">
        <f t="shared" si="231"/>
        <v>202401</v>
      </c>
      <c r="EP17" s="77">
        <f t="shared" si="232"/>
        <v>6826</v>
      </c>
      <c r="EQ17" s="77">
        <f t="shared" si="233"/>
        <v>110</v>
      </c>
      <c r="ER17" s="77">
        <f t="shared" si="234"/>
        <v>3713</v>
      </c>
      <c r="ES17" s="76"/>
      <c r="ET17" s="75">
        <f t="shared" si="140"/>
        <v>8365</v>
      </c>
      <c r="EU17" s="75">
        <f t="shared" si="206"/>
        <v>10125</v>
      </c>
      <c r="EV17" s="75">
        <f t="shared" si="141"/>
        <v>10125</v>
      </c>
      <c r="EW17" s="75">
        <f t="shared" si="21"/>
        <v>8365</v>
      </c>
      <c r="EX17" s="75">
        <f t="shared" si="22"/>
        <v>101774.16666666667</v>
      </c>
      <c r="EY17" s="75">
        <f t="shared" si="142"/>
        <v>170635.66666666666</v>
      </c>
      <c r="EZ17" s="79"/>
      <c r="FA17" s="76"/>
      <c r="FB17" s="80">
        <f t="shared" si="235"/>
        <v>100380</v>
      </c>
      <c r="FC17" s="80">
        <f t="shared" si="236"/>
        <v>1394.1666666666665</v>
      </c>
      <c r="FD17" s="80">
        <f t="shared" si="237"/>
        <v>0</v>
      </c>
      <c r="FE17" s="80">
        <f t="shared" si="238"/>
        <v>0</v>
      </c>
      <c r="FF17" s="80">
        <f t="shared" si="239"/>
        <v>0</v>
      </c>
      <c r="FG17" s="80">
        <f t="shared" si="240"/>
        <v>0</v>
      </c>
      <c r="FH17" s="80">
        <f t="shared" si="241"/>
        <v>0</v>
      </c>
      <c r="FI17" s="80">
        <f t="shared" si="242"/>
        <v>0</v>
      </c>
      <c r="FJ17" s="80">
        <f t="shared" si="243"/>
        <v>0</v>
      </c>
      <c r="FK17" s="80">
        <f t="shared" si="244"/>
        <v>0</v>
      </c>
      <c r="FL17" s="80">
        <f t="shared" si="245"/>
        <v>16875</v>
      </c>
      <c r="FM17" s="80">
        <f t="shared" si="246"/>
        <v>8100</v>
      </c>
      <c r="FN17" s="80">
        <v>0</v>
      </c>
      <c r="FO17" s="80">
        <f t="shared" si="247"/>
        <v>2100</v>
      </c>
      <c r="FP17" s="80">
        <f t="shared" si="248"/>
        <v>1700</v>
      </c>
      <c r="FQ17" s="80">
        <f t="shared" si="249"/>
        <v>0</v>
      </c>
      <c r="FR17" s="80">
        <f t="shared" si="250"/>
        <v>0</v>
      </c>
      <c r="FS17" s="80">
        <f t="shared" si="251"/>
        <v>0</v>
      </c>
      <c r="FT17" s="80">
        <f t="shared" si="252"/>
        <v>0</v>
      </c>
      <c r="FU17" s="80">
        <f t="shared" si="253"/>
        <v>0</v>
      </c>
      <c r="FV17" s="80">
        <f t="shared" si="254"/>
        <v>0</v>
      </c>
      <c r="FW17" s="80">
        <f t="shared" si="255"/>
        <v>10007.886000000002</v>
      </c>
      <c r="FX17" s="80">
        <f t="shared" si="256"/>
        <v>0</v>
      </c>
      <c r="FY17" s="80">
        <f t="shared" si="257"/>
        <v>0</v>
      </c>
      <c r="FZ17" s="80">
        <f t="shared" si="258"/>
        <v>5019</v>
      </c>
      <c r="GA17" s="80">
        <f t="shared" si="259"/>
        <v>0</v>
      </c>
      <c r="GB17" s="80">
        <f t="shared" si="260"/>
        <v>5194.6649999999991</v>
      </c>
      <c r="GC17" s="80">
        <f t="shared" si="40"/>
        <v>6524.7000000000007</v>
      </c>
      <c r="GD17" s="80">
        <f t="shared" si="41"/>
        <v>0</v>
      </c>
      <c r="GE17" s="80">
        <f t="shared" si="42"/>
        <v>0</v>
      </c>
      <c r="GF17" s="80">
        <v>0</v>
      </c>
      <c r="GG17" s="80">
        <f t="shared" si="43"/>
        <v>5019</v>
      </c>
      <c r="GH17" s="80">
        <v>0</v>
      </c>
      <c r="GI17" s="80">
        <f t="shared" si="44"/>
        <v>9720</v>
      </c>
      <c r="GJ17" s="80">
        <f t="shared" si="45"/>
        <v>9000</v>
      </c>
      <c r="GK17" s="80">
        <f t="shared" si="46"/>
        <v>2400</v>
      </c>
      <c r="GL17" s="80">
        <f t="shared" si="47"/>
        <v>0</v>
      </c>
      <c r="GM17" s="80">
        <f t="shared" si="48"/>
        <v>0</v>
      </c>
      <c r="GN17" s="80">
        <f t="shared" si="49"/>
        <v>500</v>
      </c>
      <c r="GO17" s="80">
        <f t="shared" si="50"/>
        <v>0</v>
      </c>
      <c r="GP17" s="80">
        <f t="shared" si="51"/>
        <v>0</v>
      </c>
      <c r="GQ17" s="80">
        <f t="shared" si="52"/>
        <v>0</v>
      </c>
      <c r="GR17" s="80">
        <f t="shared" si="53"/>
        <v>0</v>
      </c>
      <c r="GS17" s="80">
        <f t="shared" si="54"/>
        <v>900</v>
      </c>
      <c r="GT17" s="80">
        <f t="shared" si="55"/>
        <v>0</v>
      </c>
      <c r="GU17" s="80">
        <f t="shared" si="56"/>
        <v>0</v>
      </c>
      <c r="GV17" s="80">
        <f t="shared" si="57"/>
        <v>0</v>
      </c>
      <c r="GW17" s="80">
        <f t="shared" si="58"/>
        <v>0</v>
      </c>
      <c r="GX17" s="80">
        <f t="shared" si="59"/>
        <v>2509.5</v>
      </c>
      <c r="GY17" s="80">
        <f t="shared" si="60"/>
        <v>0</v>
      </c>
      <c r="GZ17" s="80">
        <v>0</v>
      </c>
      <c r="HA17" s="80">
        <f t="shared" si="61"/>
        <v>5153</v>
      </c>
      <c r="HB17" s="80">
        <f t="shared" si="62"/>
        <v>8365</v>
      </c>
      <c r="HC17" s="80">
        <f t="shared" si="63"/>
        <v>6692</v>
      </c>
      <c r="HD17" s="80">
        <f t="shared" si="64"/>
        <v>202400.9176666667</v>
      </c>
      <c r="HE17" s="80">
        <f t="shared" si="65"/>
        <v>6825.426666666669</v>
      </c>
      <c r="HF17" s="80">
        <f t="shared" si="66"/>
        <v>110</v>
      </c>
      <c r="HG17" s="80">
        <f t="shared" si="67"/>
        <v>3712.5</v>
      </c>
      <c r="HH17" s="80">
        <f t="shared" si="145"/>
        <v>10647.92666666667</v>
      </c>
      <c r="HI17" s="76"/>
      <c r="HJ17" s="76">
        <f t="shared" si="146"/>
        <v>100380</v>
      </c>
      <c r="HK17" s="76">
        <f t="shared" si="147"/>
        <v>1395</v>
      </c>
      <c r="HL17" s="76">
        <f t="shared" si="148"/>
        <v>0</v>
      </c>
      <c r="HM17" s="76">
        <f t="shared" si="149"/>
        <v>0</v>
      </c>
      <c r="HN17" s="76">
        <f t="shared" si="150"/>
        <v>0</v>
      </c>
      <c r="HO17" s="76">
        <f t="shared" si="151"/>
        <v>0</v>
      </c>
      <c r="HP17" s="76">
        <f t="shared" si="152"/>
        <v>0</v>
      </c>
      <c r="HQ17" s="76">
        <f t="shared" si="153"/>
        <v>0</v>
      </c>
      <c r="HR17" s="76">
        <f t="shared" si="154"/>
        <v>0</v>
      </c>
      <c r="HS17" s="76">
        <f t="shared" si="155"/>
        <v>0</v>
      </c>
      <c r="HT17" s="76">
        <f t="shared" si="156"/>
        <v>16875</v>
      </c>
      <c r="HU17" s="76">
        <f t="shared" si="157"/>
        <v>8100</v>
      </c>
      <c r="HV17" s="76">
        <f t="shared" si="158"/>
        <v>0</v>
      </c>
      <c r="HW17" s="76">
        <f t="shared" si="159"/>
        <v>2100</v>
      </c>
      <c r="HX17" s="76">
        <f t="shared" si="160"/>
        <v>1700</v>
      </c>
      <c r="HY17" s="76">
        <f t="shared" si="161"/>
        <v>0</v>
      </c>
      <c r="HZ17" s="76">
        <f t="shared" si="162"/>
        <v>0</v>
      </c>
      <c r="IA17" s="76">
        <f t="shared" si="163"/>
        <v>0</v>
      </c>
      <c r="IB17" s="76">
        <f t="shared" si="164"/>
        <v>0</v>
      </c>
      <c r="IC17" s="76">
        <f t="shared" si="165"/>
        <v>0</v>
      </c>
      <c r="ID17" s="76">
        <f t="shared" si="166"/>
        <v>0</v>
      </c>
      <c r="IE17" s="76">
        <f t="shared" si="167"/>
        <v>10008</v>
      </c>
      <c r="IF17" s="76">
        <f t="shared" si="168"/>
        <v>0</v>
      </c>
      <c r="IG17" s="76">
        <f t="shared" si="169"/>
        <v>0</v>
      </c>
      <c r="IH17" s="76">
        <f t="shared" si="170"/>
        <v>5019</v>
      </c>
      <c r="II17" s="76">
        <f t="shared" si="171"/>
        <v>0</v>
      </c>
      <c r="IJ17" s="76">
        <f t="shared" si="172"/>
        <v>5195</v>
      </c>
      <c r="IK17" s="76">
        <f t="shared" si="173"/>
        <v>6525</v>
      </c>
      <c r="IL17" s="76">
        <f t="shared" si="174"/>
        <v>0</v>
      </c>
      <c r="IM17" s="76">
        <f t="shared" si="175"/>
        <v>0</v>
      </c>
      <c r="IN17" s="76">
        <f t="shared" si="176"/>
        <v>0</v>
      </c>
      <c r="IO17" s="76">
        <f t="shared" si="177"/>
        <v>5019</v>
      </c>
      <c r="IP17" s="76">
        <f t="shared" si="178"/>
        <v>0</v>
      </c>
      <c r="IQ17" s="76">
        <f t="shared" si="179"/>
        <v>9720</v>
      </c>
      <c r="IR17" s="76">
        <f t="shared" si="180"/>
        <v>9000</v>
      </c>
      <c r="IS17" s="76">
        <f t="shared" si="181"/>
        <v>2400</v>
      </c>
      <c r="IT17" s="76">
        <f t="shared" si="182"/>
        <v>0</v>
      </c>
      <c r="IU17" s="76">
        <f t="shared" si="183"/>
        <v>0</v>
      </c>
      <c r="IV17" s="76">
        <f t="shared" si="184"/>
        <v>500</v>
      </c>
      <c r="IW17" s="76">
        <f t="shared" si="185"/>
        <v>0</v>
      </c>
      <c r="IX17" s="76">
        <f t="shared" si="186"/>
        <v>0</v>
      </c>
      <c r="IY17" s="76">
        <f t="shared" si="187"/>
        <v>0</v>
      </c>
      <c r="IZ17" s="76">
        <f t="shared" si="188"/>
        <v>0</v>
      </c>
      <c r="JA17" s="76">
        <f t="shared" si="189"/>
        <v>900</v>
      </c>
      <c r="JB17" s="76">
        <f t="shared" si="190"/>
        <v>0</v>
      </c>
      <c r="JC17" s="76">
        <f t="shared" si="191"/>
        <v>0</v>
      </c>
      <c r="JD17" s="76">
        <f t="shared" si="192"/>
        <v>0</v>
      </c>
      <c r="JE17" s="76">
        <f t="shared" si="193"/>
        <v>0</v>
      </c>
      <c r="JF17" s="76">
        <f t="shared" si="194"/>
        <v>2510</v>
      </c>
      <c r="JG17" s="76">
        <f t="shared" si="195"/>
        <v>0</v>
      </c>
      <c r="JH17" s="76">
        <f t="shared" si="196"/>
        <v>0</v>
      </c>
      <c r="JI17" s="76">
        <f t="shared" si="197"/>
        <v>5153</v>
      </c>
      <c r="JJ17" s="76">
        <f t="shared" si="198"/>
        <v>8365</v>
      </c>
      <c r="JK17" s="76">
        <f t="shared" si="199"/>
        <v>6692</v>
      </c>
      <c r="JL17" s="76">
        <f t="shared" si="200"/>
        <v>202401</v>
      </c>
      <c r="JM17" s="76">
        <f t="shared" si="201"/>
        <v>6826</v>
      </c>
      <c r="JN17" s="76">
        <f t="shared" si="202"/>
        <v>110</v>
      </c>
      <c r="JO17" s="76">
        <f t="shared" si="203"/>
        <v>3713</v>
      </c>
      <c r="JP17" s="67">
        <f t="shared" si="204"/>
        <v>10649</v>
      </c>
      <c r="JT17" s="71"/>
      <c r="JU17" s="82"/>
      <c r="JV17" s="82"/>
      <c r="JW17" s="71"/>
    </row>
    <row r="18" spans="1:283" s="66" customFormat="1" ht="15" customHeight="1" x14ac:dyDescent="0.25">
      <c r="A18" s="63">
        <v>14</v>
      </c>
      <c r="B18" s="63" t="s">
        <v>327</v>
      </c>
      <c r="C18" s="122" t="s">
        <v>341</v>
      </c>
      <c r="D18" s="63">
        <v>1403</v>
      </c>
      <c r="E18" s="64" t="s">
        <v>342</v>
      </c>
      <c r="F18" s="63" t="s">
        <v>330</v>
      </c>
      <c r="G18" s="65" t="s">
        <v>331</v>
      </c>
      <c r="I18" s="63" t="str">
        <f t="shared" si="10"/>
        <v>21123.18.3.18.1403.E020C0100000.04-001</v>
      </c>
      <c r="J18" s="63"/>
      <c r="K18" s="64"/>
      <c r="L18" s="63">
        <v>14</v>
      </c>
      <c r="M18" s="63"/>
      <c r="N18" s="67" t="s">
        <v>332</v>
      </c>
      <c r="O18" s="66" t="s">
        <v>333</v>
      </c>
      <c r="P18" s="66" t="s">
        <v>334</v>
      </c>
      <c r="Q18" s="68" t="str">
        <f t="shared" si="70"/>
        <v>XXXX FFFF HHH</v>
      </c>
      <c r="R18" s="63"/>
      <c r="S18" s="63"/>
      <c r="T18" s="124" t="s">
        <v>301</v>
      </c>
      <c r="U18" s="69">
        <v>14</v>
      </c>
      <c r="V18" s="125">
        <v>5120</v>
      </c>
      <c r="Y18" s="70"/>
      <c r="Z18" s="70"/>
      <c r="AA18" s="63"/>
      <c r="AB18" s="72" t="str">
        <f t="shared" si="71"/>
        <v/>
      </c>
      <c r="AC18" s="72" t="str">
        <f t="shared" si="72"/>
        <v/>
      </c>
      <c r="AD18" s="69" t="s">
        <v>370</v>
      </c>
      <c r="AE18" s="69" t="s">
        <v>371</v>
      </c>
      <c r="AF18" s="69" t="s">
        <v>210</v>
      </c>
      <c r="AG18" s="69">
        <v>2</v>
      </c>
      <c r="AH18" s="124">
        <v>12</v>
      </c>
      <c r="AI18" s="73">
        <f>IF(T18="CO",VLOOKUP(V18,TABULADOR!$A$4:$B$21,2,FALSE),0)</f>
        <v>0</v>
      </c>
      <c r="AJ18" s="73">
        <f>IF(T18="BA",VLOOKUP(V18,TABULADOR!$C$4:$D$21,2,FALSE),0)</f>
        <v>8365</v>
      </c>
      <c r="AK18" s="73">
        <v>0</v>
      </c>
      <c r="AL18" s="73">
        <v>0</v>
      </c>
      <c r="AM18" s="73">
        <v>0</v>
      </c>
      <c r="AN18" s="73">
        <v>0</v>
      </c>
      <c r="AO18" s="73">
        <v>0</v>
      </c>
      <c r="AP18" s="73">
        <v>0</v>
      </c>
      <c r="AQ18" s="73">
        <v>0</v>
      </c>
      <c r="AR18" s="73">
        <v>0</v>
      </c>
      <c r="AS18" s="73">
        <v>0</v>
      </c>
      <c r="AT18" s="73">
        <v>0</v>
      </c>
      <c r="AU18" s="73">
        <f>VLOOKUP(V18,TABULADOR!$C$4:$E$21,3,FALSE)</f>
        <v>500</v>
      </c>
      <c r="AV18" s="73">
        <f>VLOOKUP(V18,TABULADOR!$C$4:$F$21,4,FALSE)</f>
        <v>310</v>
      </c>
      <c r="AW18" s="73">
        <f>VLOOKUP(V18,TABULADOR!$C$4:$G$21,5,FALSE)</f>
        <v>825</v>
      </c>
      <c r="AX18" s="73">
        <f>VLOOKUP(V18,TABULADOR!$C$4:$H$21,6,FALSE)</f>
        <v>800</v>
      </c>
      <c r="AY18" s="73">
        <f>VLOOKUP(V18,TABULADOR!$C$4:$I$21,7,FALSE)</f>
        <v>0</v>
      </c>
      <c r="AZ18" s="74">
        <f t="shared" si="73"/>
        <v>10800</v>
      </c>
      <c r="BA18" s="75">
        <f t="shared" si="74"/>
        <v>0</v>
      </c>
      <c r="BB18" s="75">
        <f t="shared" si="210"/>
        <v>100380</v>
      </c>
      <c r="BC18" s="75">
        <f t="shared" si="211"/>
        <v>0</v>
      </c>
      <c r="BD18" s="75">
        <f t="shared" si="212"/>
        <v>0</v>
      </c>
      <c r="BE18" s="75">
        <f t="shared" si="213"/>
        <v>0</v>
      </c>
      <c r="BF18" s="75">
        <f t="shared" si="214"/>
        <v>0</v>
      </c>
      <c r="BG18" s="75">
        <f t="shared" si="215"/>
        <v>0</v>
      </c>
      <c r="BH18" s="75">
        <f t="shared" si="216"/>
        <v>0</v>
      </c>
      <c r="BI18" s="75">
        <f t="shared" si="217"/>
        <v>0</v>
      </c>
      <c r="BJ18" s="75">
        <f t="shared" si="218"/>
        <v>0</v>
      </c>
      <c r="BK18" s="75">
        <f t="shared" si="219"/>
        <v>0</v>
      </c>
      <c r="BL18" s="75">
        <f t="shared" si="220"/>
        <v>0</v>
      </c>
      <c r="BM18" s="75">
        <f t="shared" si="221"/>
        <v>6000</v>
      </c>
      <c r="BN18" s="75">
        <f t="shared" si="222"/>
        <v>3720</v>
      </c>
      <c r="BO18" s="75">
        <f t="shared" si="223"/>
        <v>9900</v>
      </c>
      <c r="BP18" s="75">
        <f t="shared" si="224"/>
        <v>9600</v>
      </c>
      <c r="BQ18" s="75">
        <f t="shared" si="11"/>
        <v>0</v>
      </c>
      <c r="BR18" s="74">
        <f t="shared" si="90"/>
        <v>129600</v>
      </c>
      <c r="BS18" s="75">
        <f t="shared" si="91"/>
        <v>0</v>
      </c>
      <c r="BT18" s="75">
        <f t="shared" si="92"/>
        <v>1394.1666666666665</v>
      </c>
      <c r="BU18" s="75">
        <f t="shared" si="93"/>
        <v>8640</v>
      </c>
      <c r="BV18" s="114">
        <v>0</v>
      </c>
      <c r="BW18" s="114">
        <v>0</v>
      </c>
      <c r="BX18" s="75">
        <f t="shared" si="94"/>
        <v>18000</v>
      </c>
      <c r="BY18" s="114">
        <f t="shared" si="225"/>
        <v>0</v>
      </c>
      <c r="BZ18" s="114">
        <f t="shared" si="226"/>
        <v>0</v>
      </c>
      <c r="CA18" s="114">
        <f t="shared" si="97"/>
        <v>0</v>
      </c>
      <c r="CB18" s="114">
        <f t="shared" si="98"/>
        <v>0</v>
      </c>
      <c r="CC18" s="76">
        <f t="shared" si="99"/>
        <v>2500</v>
      </c>
      <c r="CD18" s="75">
        <f t="shared" si="100"/>
        <v>500</v>
      </c>
      <c r="CE18" s="75">
        <f t="shared" si="101"/>
        <v>1850</v>
      </c>
      <c r="CF18" s="121">
        <v>0</v>
      </c>
      <c r="CG18" s="121">
        <v>0</v>
      </c>
      <c r="CH18" s="75">
        <f t="shared" si="102"/>
        <v>500</v>
      </c>
      <c r="CI18" s="76">
        <f t="shared" si="103"/>
        <v>0</v>
      </c>
      <c r="CJ18" s="76">
        <v>0</v>
      </c>
      <c r="CK18" s="76">
        <v>0</v>
      </c>
      <c r="CL18" s="76">
        <v>0</v>
      </c>
      <c r="CM18" s="76">
        <f t="shared" si="104"/>
        <v>1000</v>
      </c>
      <c r="CN18" s="76">
        <v>0</v>
      </c>
      <c r="CO18" s="76">
        <v>0</v>
      </c>
      <c r="CP18" s="76">
        <v>0</v>
      </c>
      <c r="CQ18" s="77">
        <f t="shared" si="12"/>
        <v>2509.5</v>
      </c>
      <c r="CR18" s="121">
        <v>0</v>
      </c>
      <c r="CS18" s="77">
        <f t="shared" si="105"/>
        <v>8365</v>
      </c>
      <c r="CT18" s="77">
        <f t="shared" si="106"/>
        <v>6692</v>
      </c>
      <c r="CU18" s="77">
        <f t="shared" si="13"/>
        <v>51950.666666666664</v>
      </c>
      <c r="CV18" s="75">
        <f t="shared" si="107"/>
        <v>10007.886000000002</v>
      </c>
      <c r="CW18" s="75">
        <v>0</v>
      </c>
      <c r="CX18" s="75">
        <f t="shared" si="108"/>
        <v>5019</v>
      </c>
      <c r="CY18" s="75">
        <v>0</v>
      </c>
      <c r="CZ18" s="75">
        <f t="shared" si="109"/>
        <v>5194.6649999999991</v>
      </c>
      <c r="DA18" s="75">
        <v>0</v>
      </c>
      <c r="DB18" s="75">
        <f t="shared" si="14"/>
        <v>6524.7000000000007</v>
      </c>
      <c r="DC18" s="76">
        <v>0</v>
      </c>
      <c r="DD18" s="75">
        <v>0</v>
      </c>
      <c r="DE18" s="75">
        <f t="shared" si="110"/>
        <v>5019</v>
      </c>
      <c r="DF18" s="77">
        <f t="shared" si="111"/>
        <v>31765.251</v>
      </c>
      <c r="DG18" s="75">
        <f t="shared" si="112"/>
        <v>7262.0266666666666</v>
      </c>
      <c r="DH18" s="75">
        <f t="shared" si="113"/>
        <v>3960</v>
      </c>
      <c r="DI18" s="75">
        <f t="shared" si="114"/>
        <v>110</v>
      </c>
      <c r="DJ18" s="77">
        <f t="shared" si="15"/>
        <v>11332.026666666667</v>
      </c>
      <c r="DK18" s="78">
        <f t="shared" si="205"/>
        <v>0</v>
      </c>
      <c r="DL18" s="78">
        <f t="shared" si="115"/>
        <v>0</v>
      </c>
      <c r="DM18" s="78">
        <f t="shared" si="116"/>
        <v>0</v>
      </c>
      <c r="DN18" s="78">
        <f t="shared" si="117"/>
        <v>0</v>
      </c>
      <c r="DO18" s="78">
        <f t="shared" si="118"/>
        <v>0</v>
      </c>
      <c r="DP18" s="78">
        <f t="shared" si="119"/>
        <v>0</v>
      </c>
      <c r="DQ18" s="78">
        <f t="shared" si="120"/>
        <v>0</v>
      </c>
      <c r="DR18" s="78">
        <f t="shared" si="121"/>
        <v>0</v>
      </c>
      <c r="DS18" s="75">
        <f t="shared" si="122"/>
        <v>0</v>
      </c>
      <c r="DT18" s="75">
        <f t="shared" si="16"/>
        <v>3011.3999999999996</v>
      </c>
      <c r="DU18" s="75">
        <f t="shared" si="207"/>
        <v>0</v>
      </c>
      <c r="DV18" s="75">
        <f t="shared" si="208"/>
        <v>0</v>
      </c>
      <c r="DW18" s="75">
        <f t="shared" si="123"/>
        <v>200.75999999999996</v>
      </c>
      <c r="DX18" s="75">
        <f t="shared" si="209"/>
        <v>250.94999999999996</v>
      </c>
      <c r="DY18" s="75">
        <f t="shared" si="124"/>
        <v>195.74099999999999</v>
      </c>
      <c r="DZ18" s="75">
        <f t="shared" si="125"/>
        <v>75.284999999999982</v>
      </c>
      <c r="EA18" s="75">
        <f t="shared" si="126"/>
        <v>200.75999999999996</v>
      </c>
      <c r="EB18" s="75">
        <f t="shared" si="127"/>
        <v>418.24999999999994</v>
      </c>
      <c r="EC18" s="75">
        <f t="shared" si="128"/>
        <v>300.23658</v>
      </c>
      <c r="ED18" s="75">
        <v>0</v>
      </c>
      <c r="EE18" s="75">
        <f t="shared" si="129"/>
        <v>150.57</v>
      </c>
      <c r="EF18" s="75">
        <f t="shared" si="130"/>
        <v>150.57</v>
      </c>
      <c r="EG18" s="75">
        <v>0</v>
      </c>
      <c r="EH18" s="75">
        <f t="shared" si="131"/>
        <v>155.83994999999996</v>
      </c>
      <c r="EI18" s="78">
        <f t="shared" si="227"/>
        <v>5111</v>
      </c>
      <c r="EJ18" s="78">
        <f t="shared" si="228"/>
        <v>93</v>
      </c>
      <c r="EK18" s="78">
        <f t="shared" si="134"/>
        <v>175</v>
      </c>
      <c r="EL18" s="77">
        <f t="shared" si="229"/>
        <v>213315.91766666665</v>
      </c>
      <c r="EM18" s="77">
        <f t="shared" si="230"/>
        <v>229758.94433333332</v>
      </c>
      <c r="EN18" s="77"/>
      <c r="EO18" s="77">
        <f t="shared" si="231"/>
        <v>213316</v>
      </c>
      <c r="EP18" s="77">
        <f t="shared" si="232"/>
        <v>7263</v>
      </c>
      <c r="EQ18" s="77">
        <f t="shared" si="233"/>
        <v>110</v>
      </c>
      <c r="ER18" s="77">
        <f t="shared" si="234"/>
        <v>3960</v>
      </c>
      <c r="ES18" s="76"/>
      <c r="ET18" s="75">
        <f t="shared" si="140"/>
        <v>8365</v>
      </c>
      <c r="EU18" s="75">
        <f t="shared" si="206"/>
        <v>10800</v>
      </c>
      <c r="EV18" s="75">
        <f t="shared" si="141"/>
        <v>10800</v>
      </c>
      <c r="EW18" s="75">
        <f t="shared" si="21"/>
        <v>8365</v>
      </c>
      <c r="EX18" s="75">
        <f t="shared" si="22"/>
        <v>101774.16666666667</v>
      </c>
      <c r="EY18" s="75">
        <f t="shared" si="142"/>
        <v>181550.66666666666</v>
      </c>
      <c r="EZ18" s="79"/>
      <c r="FA18" s="76"/>
      <c r="FB18" s="80">
        <f t="shared" si="235"/>
        <v>0</v>
      </c>
      <c r="FC18" s="80">
        <f t="shared" si="236"/>
        <v>0</v>
      </c>
      <c r="FD18" s="80">
        <f t="shared" si="237"/>
        <v>100380</v>
      </c>
      <c r="FE18" s="80">
        <f t="shared" si="238"/>
        <v>1394.1666666666665</v>
      </c>
      <c r="FF18" s="80">
        <f t="shared" si="239"/>
        <v>0</v>
      </c>
      <c r="FG18" s="80">
        <f t="shared" si="240"/>
        <v>0</v>
      </c>
      <c r="FH18" s="80">
        <f t="shared" si="241"/>
        <v>0</v>
      </c>
      <c r="FI18" s="80">
        <f t="shared" si="242"/>
        <v>0</v>
      </c>
      <c r="FJ18" s="80">
        <f t="shared" si="243"/>
        <v>0</v>
      </c>
      <c r="FK18" s="80">
        <f t="shared" si="244"/>
        <v>0</v>
      </c>
      <c r="FL18" s="80">
        <f t="shared" si="245"/>
        <v>18000</v>
      </c>
      <c r="FM18" s="80">
        <f t="shared" si="246"/>
        <v>8640</v>
      </c>
      <c r="FN18" s="80">
        <v>0</v>
      </c>
      <c r="FO18" s="80">
        <f t="shared" si="247"/>
        <v>2350</v>
      </c>
      <c r="FP18" s="80">
        <f t="shared" si="248"/>
        <v>2500</v>
      </c>
      <c r="FQ18" s="80">
        <f t="shared" si="249"/>
        <v>0</v>
      </c>
      <c r="FR18" s="80">
        <f t="shared" si="250"/>
        <v>0</v>
      </c>
      <c r="FS18" s="80">
        <f t="shared" si="251"/>
        <v>0</v>
      </c>
      <c r="FT18" s="80">
        <f t="shared" si="252"/>
        <v>0</v>
      </c>
      <c r="FU18" s="80">
        <f t="shared" si="253"/>
        <v>0</v>
      </c>
      <c r="FV18" s="80">
        <f t="shared" si="254"/>
        <v>0</v>
      </c>
      <c r="FW18" s="80">
        <f t="shared" si="255"/>
        <v>10007.886000000002</v>
      </c>
      <c r="FX18" s="80">
        <f t="shared" si="256"/>
        <v>0</v>
      </c>
      <c r="FY18" s="80">
        <f t="shared" si="257"/>
        <v>0</v>
      </c>
      <c r="FZ18" s="80">
        <f t="shared" si="258"/>
        <v>5019</v>
      </c>
      <c r="GA18" s="80">
        <f t="shared" si="259"/>
        <v>0</v>
      </c>
      <c r="GB18" s="80">
        <f t="shared" si="260"/>
        <v>5194.6649999999991</v>
      </c>
      <c r="GC18" s="80">
        <f t="shared" si="40"/>
        <v>6524.7000000000007</v>
      </c>
      <c r="GD18" s="80">
        <f t="shared" si="41"/>
        <v>0</v>
      </c>
      <c r="GE18" s="80">
        <f t="shared" si="42"/>
        <v>0</v>
      </c>
      <c r="GF18" s="80">
        <v>0</v>
      </c>
      <c r="GG18" s="80">
        <f t="shared" si="43"/>
        <v>5019</v>
      </c>
      <c r="GH18" s="80">
        <v>0</v>
      </c>
      <c r="GI18" s="80">
        <f t="shared" si="44"/>
        <v>9720</v>
      </c>
      <c r="GJ18" s="80">
        <f t="shared" si="45"/>
        <v>9600</v>
      </c>
      <c r="GK18" s="80">
        <f t="shared" si="46"/>
        <v>9900</v>
      </c>
      <c r="GL18" s="80">
        <f t="shared" si="47"/>
        <v>0</v>
      </c>
      <c r="GM18" s="80">
        <f t="shared" si="48"/>
        <v>0</v>
      </c>
      <c r="GN18" s="80">
        <f t="shared" si="49"/>
        <v>500</v>
      </c>
      <c r="GO18" s="80">
        <f t="shared" si="50"/>
        <v>0</v>
      </c>
      <c r="GP18" s="80">
        <f t="shared" si="51"/>
        <v>0</v>
      </c>
      <c r="GQ18" s="80">
        <f t="shared" si="52"/>
        <v>0</v>
      </c>
      <c r="GR18" s="80">
        <f t="shared" si="53"/>
        <v>0</v>
      </c>
      <c r="GS18" s="80">
        <f t="shared" si="54"/>
        <v>1000</v>
      </c>
      <c r="GT18" s="80">
        <f t="shared" si="55"/>
        <v>0</v>
      </c>
      <c r="GU18" s="80">
        <f t="shared" si="56"/>
        <v>0</v>
      </c>
      <c r="GV18" s="80">
        <f t="shared" si="57"/>
        <v>0</v>
      </c>
      <c r="GW18" s="80">
        <f t="shared" si="58"/>
        <v>0</v>
      </c>
      <c r="GX18" s="80">
        <f t="shared" si="59"/>
        <v>2509.5</v>
      </c>
      <c r="GY18" s="80">
        <f t="shared" si="60"/>
        <v>0</v>
      </c>
      <c r="GZ18" s="80">
        <v>0</v>
      </c>
      <c r="HA18" s="80">
        <f t="shared" si="61"/>
        <v>5111</v>
      </c>
      <c r="HB18" s="80">
        <f t="shared" si="62"/>
        <v>8365</v>
      </c>
      <c r="HC18" s="80">
        <f t="shared" si="63"/>
        <v>6692</v>
      </c>
      <c r="HD18" s="80">
        <f t="shared" si="64"/>
        <v>213315.9176666667</v>
      </c>
      <c r="HE18" s="80">
        <f t="shared" si="65"/>
        <v>7262.0266666666685</v>
      </c>
      <c r="HF18" s="80">
        <f t="shared" si="66"/>
        <v>110</v>
      </c>
      <c r="HG18" s="80">
        <f t="shared" si="67"/>
        <v>3960</v>
      </c>
      <c r="HH18" s="80">
        <f t="shared" si="145"/>
        <v>11332.026666666668</v>
      </c>
      <c r="HI18" s="76"/>
      <c r="HJ18" s="76">
        <f t="shared" si="146"/>
        <v>0</v>
      </c>
      <c r="HK18" s="76">
        <f t="shared" si="147"/>
        <v>0</v>
      </c>
      <c r="HL18" s="76">
        <f t="shared" si="148"/>
        <v>100380</v>
      </c>
      <c r="HM18" s="76">
        <f t="shared" si="149"/>
        <v>1395</v>
      </c>
      <c r="HN18" s="76">
        <f t="shared" si="150"/>
        <v>0</v>
      </c>
      <c r="HO18" s="76">
        <f t="shared" si="151"/>
        <v>0</v>
      </c>
      <c r="HP18" s="76">
        <f t="shared" si="152"/>
        <v>0</v>
      </c>
      <c r="HQ18" s="76">
        <f t="shared" si="153"/>
        <v>0</v>
      </c>
      <c r="HR18" s="76">
        <f t="shared" si="154"/>
        <v>0</v>
      </c>
      <c r="HS18" s="76">
        <f t="shared" si="155"/>
        <v>0</v>
      </c>
      <c r="HT18" s="76">
        <f t="shared" si="156"/>
        <v>18000</v>
      </c>
      <c r="HU18" s="76">
        <f t="shared" si="157"/>
        <v>8640</v>
      </c>
      <c r="HV18" s="76">
        <f t="shared" si="158"/>
        <v>0</v>
      </c>
      <c r="HW18" s="76">
        <f t="shared" si="159"/>
        <v>2350</v>
      </c>
      <c r="HX18" s="76">
        <f t="shared" si="160"/>
        <v>2500</v>
      </c>
      <c r="HY18" s="76">
        <f t="shared" si="161"/>
        <v>0</v>
      </c>
      <c r="HZ18" s="76">
        <f t="shared" si="162"/>
        <v>0</v>
      </c>
      <c r="IA18" s="76">
        <f t="shared" si="163"/>
        <v>0</v>
      </c>
      <c r="IB18" s="76">
        <f t="shared" si="164"/>
        <v>0</v>
      </c>
      <c r="IC18" s="76">
        <f t="shared" si="165"/>
        <v>0</v>
      </c>
      <c r="ID18" s="76">
        <f t="shared" si="166"/>
        <v>0</v>
      </c>
      <c r="IE18" s="76">
        <f t="shared" si="167"/>
        <v>10008</v>
      </c>
      <c r="IF18" s="76">
        <f t="shared" si="168"/>
        <v>0</v>
      </c>
      <c r="IG18" s="76">
        <f t="shared" si="169"/>
        <v>0</v>
      </c>
      <c r="IH18" s="76">
        <f t="shared" si="170"/>
        <v>5019</v>
      </c>
      <c r="II18" s="76">
        <f t="shared" si="171"/>
        <v>0</v>
      </c>
      <c r="IJ18" s="76">
        <f t="shared" si="172"/>
        <v>5195</v>
      </c>
      <c r="IK18" s="76">
        <f t="shared" si="173"/>
        <v>6525</v>
      </c>
      <c r="IL18" s="76">
        <f t="shared" si="174"/>
        <v>0</v>
      </c>
      <c r="IM18" s="76">
        <f t="shared" si="175"/>
        <v>0</v>
      </c>
      <c r="IN18" s="76">
        <f t="shared" si="176"/>
        <v>0</v>
      </c>
      <c r="IO18" s="76">
        <f t="shared" si="177"/>
        <v>5019</v>
      </c>
      <c r="IP18" s="76">
        <f t="shared" si="178"/>
        <v>0</v>
      </c>
      <c r="IQ18" s="76">
        <f t="shared" si="179"/>
        <v>9720</v>
      </c>
      <c r="IR18" s="76">
        <f t="shared" si="180"/>
        <v>9600</v>
      </c>
      <c r="IS18" s="76">
        <f t="shared" si="181"/>
        <v>9900</v>
      </c>
      <c r="IT18" s="76">
        <f t="shared" si="182"/>
        <v>0</v>
      </c>
      <c r="IU18" s="76">
        <f t="shared" si="183"/>
        <v>0</v>
      </c>
      <c r="IV18" s="76">
        <f t="shared" si="184"/>
        <v>500</v>
      </c>
      <c r="IW18" s="76">
        <f t="shared" si="185"/>
        <v>0</v>
      </c>
      <c r="IX18" s="76">
        <f t="shared" si="186"/>
        <v>0</v>
      </c>
      <c r="IY18" s="76">
        <f t="shared" si="187"/>
        <v>0</v>
      </c>
      <c r="IZ18" s="76">
        <f t="shared" si="188"/>
        <v>0</v>
      </c>
      <c r="JA18" s="76">
        <f t="shared" si="189"/>
        <v>1000</v>
      </c>
      <c r="JB18" s="76">
        <f t="shared" si="190"/>
        <v>0</v>
      </c>
      <c r="JC18" s="76">
        <f t="shared" si="191"/>
        <v>0</v>
      </c>
      <c r="JD18" s="76">
        <f t="shared" si="192"/>
        <v>0</v>
      </c>
      <c r="JE18" s="76">
        <f t="shared" si="193"/>
        <v>0</v>
      </c>
      <c r="JF18" s="76">
        <f t="shared" si="194"/>
        <v>2510</v>
      </c>
      <c r="JG18" s="76">
        <f t="shared" si="195"/>
        <v>0</v>
      </c>
      <c r="JH18" s="76">
        <f t="shared" si="196"/>
        <v>0</v>
      </c>
      <c r="JI18" s="76">
        <f t="shared" si="197"/>
        <v>5111</v>
      </c>
      <c r="JJ18" s="76">
        <f t="shared" si="198"/>
        <v>8365</v>
      </c>
      <c r="JK18" s="76">
        <f t="shared" si="199"/>
        <v>6692</v>
      </c>
      <c r="JL18" s="76">
        <f t="shared" si="200"/>
        <v>213316</v>
      </c>
      <c r="JM18" s="76">
        <f t="shared" si="201"/>
        <v>7263</v>
      </c>
      <c r="JN18" s="76">
        <f t="shared" si="202"/>
        <v>110</v>
      </c>
      <c r="JO18" s="76">
        <f t="shared" si="203"/>
        <v>3960</v>
      </c>
      <c r="JP18" s="67">
        <f t="shared" si="204"/>
        <v>11333</v>
      </c>
      <c r="JT18" s="71"/>
      <c r="JU18" s="82"/>
      <c r="JV18" s="82"/>
      <c r="JW18" s="71"/>
    </row>
    <row r="19" spans="1:283" s="66" customFormat="1" ht="15" customHeight="1" x14ac:dyDescent="0.25">
      <c r="A19" s="63">
        <v>15</v>
      </c>
      <c r="B19" s="63" t="s">
        <v>327</v>
      </c>
      <c r="C19" s="122" t="s">
        <v>341</v>
      </c>
      <c r="D19" s="63">
        <v>1403</v>
      </c>
      <c r="E19" s="64" t="s">
        <v>342</v>
      </c>
      <c r="F19" s="63" t="s">
        <v>330</v>
      </c>
      <c r="G19" s="65" t="s">
        <v>331</v>
      </c>
      <c r="I19" s="63" t="str">
        <f t="shared" si="10"/>
        <v>21123.18.3.18.1403.E020C0100000.04-001</v>
      </c>
      <c r="J19" s="63"/>
      <c r="K19" s="64"/>
      <c r="L19" s="63">
        <v>15</v>
      </c>
      <c r="M19" s="63"/>
      <c r="N19" s="67" t="s">
        <v>332</v>
      </c>
      <c r="O19" s="66" t="s">
        <v>333</v>
      </c>
      <c r="P19" s="66" t="s">
        <v>334</v>
      </c>
      <c r="Q19" s="68" t="str">
        <f t="shared" si="70"/>
        <v>XXXX FFFF HHH</v>
      </c>
      <c r="R19" s="63"/>
      <c r="S19" s="63"/>
      <c r="T19" s="124" t="s">
        <v>301</v>
      </c>
      <c r="U19" s="69">
        <v>15</v>
      </c>
      <c r="V19" s="125">
        <v>5040</v>
      </c>
      <c r="Y19" s="70"/>
      <c r="Z19" s="70"/>
      <c r="AA19" s="63"/>
      <c r="AB19" s="72" t="str">
        <f t="shared" si="71"/>
        <v/>
      </c>
      <c r="AC19" s="72" t="str">
        <f t="shared" si="72"/>
        <v/>
      </c>
      <c r="AD19" s="69" t="s">
        <v>370</v>
      </c>
      <c r="AE19" s="69" t="s">
        <v>371</v>
      </c>
      <c r="AF19" s="69" t="s">
        <v>210</v>
      </c>
      <c r="AG19" s="69">
        <v>1</v>
      </c>
      <c r="AH19" s="124">
        <v>12</v>
      </c>
      <c r="AI19" s="73">
        <f>IF(T19="CO",VLOOKUP(V19,TABULADOR!$A$4:$B$21,2,FALSE),0)</f>
        <v>0</v>
      </c>
      <c r="AJ19" s="73">
        <f>IF(T19="BA",VLOOKUP(V19,TABULADOR!$C$4:$D$21,2,FALSE),0)</f>
        <v>8365</v>
      </c>
      <c r="AK19" s="73">
        <v>0</v>
      </c>
      <c r="AL19" s="73">
        <v>0</v>
      </c>
      <c r="AM19" s="73">
        <v>0</v>
      </c>
      <c r="AN19" s="73">
        <v>0</v>
      </c>
      <c r="AO19" s="73">
        <v>0</v>
      </c>
      <c r="AP19" s="73">
        <v>0</v>
      </c>
      <c r="AQ19" s="73">
        <v>0</v>
      </c>
      <c r="AR19" s="73">
        <v>0</v>
      </c>
      <c r="AS19" s="73">
        <v>0</v>
      </c>
      <c r="AT19" s="73">
        <v>0</v>
      </c>
      <c r="AU19" s="73">
        <f>VLOOKUP(V19,TABULADOR!$C$4:$E$21,3,FALSE)</f>
        <v>500</v>
      </c>
      <c r="AV19" s="73">
        <f>VLOOKUP(V19,TABULADOR!$C$4:$F$21,4,FALSE)</f>
        <v>310</v>
      </c>
      <c r="AW19" s="73">
        <f>VLOOKUP(V19,TABULADOR!$C$4:$G$21,5,FALSE)</f>
        <v>825</v>
      </c>
      <c r="AX19" s="73">
        <f>VLOOKUP(V19,TABULADOR!$C$4:$H$21,6,FALSE)</f>
        <v>800</v>
      </c>
      <c r="AY19" s="73">
        <f>VLOOKUP(V19,TABULADOR!$C$4:$I$21,7,FALSE)</f>
        <v>0</v>
      </c>
      <c r="AZ19" s="74">
        <f t="shared" si="73"/>
        <v>10800</v>
      </c>
      <c r="BA19" s="75">
        <f t="shared" si="74"/>
        <v>0</v>
      </c>
      <c r="BB19" s="75">
        <f t="shared" si="210"/>
        <v>100380</v>
      </c>
      <c r="BC19" s="75">
        <f t="shared" si="211"/>
        <v>0</v>
      </c>
      <c r="BD19" s="75">
        <f t="shared" si="212"/>
        <v>0</v>
      </c>
      <c r="BE19" s="75">
        <f t="shared" si="213"/>
        <v>0</v>
      </c>
      <c r="BF19" s="75">
        <f t="shared" si="214"/>
        <v>0</v>
      </c>
      <c r="BG19" s="75">
        <f t="shared" si="215"/>
        <v>0</v>
      </c>
      <c r="BH19" s="75">
        <f t="shared" si="216"/>
        <v>0</v>
      </c>
      <c r="BI19" s="75">
        <f t="shared" si="217"/>
        <v>0</v>
      </c>
      <c r="BJ19" s="75">
        <f t="shared" si="218"/>
        <v>0</v>
      </c>
      <c r="BK19" s="75">
        <f t="shared" si="219"/>
        <v>0</v>
      </c>
      <c r="BL19" s="75">
        <f t="shared" si="220"/>
        <v>0</v>
      </c>
      <c r="BM19" s="75">
        <f t="shared" si="221"/>
        <v>6000</v>
      </c>
      <c r="BN19" s="75">
        <f t="shared" si="222"/>
        <v>3720</v>
      </c>
      <c r="BO19" s="75">
        <f t="shared" si="223"/>
        <v>9900</v>
      </c>
      <c r="BP19" s="75">
        <f t="shared" si="224"/>
        <v>9600</v>
      </c>
      <c r="BQ19" s="75">
        <f t="shared" si="11"/>
        <v>0</v>
      </c>
      <c r="BR19" s="74">
        <f t="shared" si="90"/>
        <v>129600</v>
      </c>
      <c r="BS19" s="75">
        <f t="shared" si="91"/>
        <v>0</v>
      </c>
      <c r="BT19" s="75">
        <f t="shared" si="92"/>
        <v>1394.1666666666665</v>
      </c>
      <c r="BU19" s="75">
        <f t="shared" si="93"/>
        <v>8640</v>
      </c>
      <c r="BV19" s="114">
        <v>0</v>
      </c>
      <c r="BW19" s="114">
        <v>0</v>
      </c>
      <c r="BX19" s="75">
        <f t="shared" si="94"/>
        <v>18000</v>
      </c>
      <c r="BY19" s="114">
        <f t="shared" si="225"/>
        <v>0</v>
      </c>
      <c r="BZ19" s="114">
        <f t="shared" si="226"/>
        <v>0</v>
      </c>
      <c r="CA19" s="114">
        <f t="shared" si="97"/>
        <v>0</v>
      </c>
      <c r="CB19" s="114">
        <f t="shared" si="98"/>
        <v>0</v>
      </c>
      <c r="CC19" s="76">
        <f t="shared" si="99"/>
        <v>2500</v>
      </c>
      <c r="CD19" s="75">
        <f t="shared" si="100"/>
        <v>500</v>
      </c>
      <c r="CE19" s="75">
        <f t="shared" si="101"/>
        <v>1850</v>
      </c>
      <c r="CF19" s="121">
        <v>0</v>
      </c>
      <c r="CG19" s="121">
        <v>0</v>
      </c>
      <c r="CH19" s="75">
        <f t="shared" si="102"/>
        <v>500</v>
      </c>
      <c r="CI19" s="76">
        <f t="shared" si="103"/>
        <v>0</v>
      </c>
      <c r="CJ19" s="76">
        <v>0</v>
      </c>
      <c r="CK19" s="76">
        <v>0</v>
      </c>
      <c r="CL19" s="76">
        <v>0</v>
      </c>
      <c r="CM19" s="76">
        <f t="shared" si="104"/>
        <v>1000</v>
      </c>
      <c r="CN19" s="76">
        <v>0</v>
      </c>
      <c r="CO19" s="76">
        <v>0</v>
      </c>
      <c r="CP19" s="76">
        <v>0</v>
      </c>
      <c r="CQ19" s="77">
        <f t="shared" si="12"/>
        <v>2509.5</v>
      </c>
      <c r="CR19" s="121">
        <v>0</v>
      </c>
      <c r="CS19" s="77">
        <f t="shared" si="105"/>
        <v>8365</v>
      </c>
      <c r="CT19" s="77">
        <f t="shared" si="106"/>
        <v>6692</v>
      </c>
      <c r="CU19" s="77">
        <f t="shared" si="13"/>
        <v>51950.666666666664</v>
      </c>
      <c r="CV19" s="75">
        <f t="shared" si="107"/>
        <v>10007.886000000002</v>
      </c>
      <c r="CW19" s="75">
        <v>0</v>
      </c>
      <c r="CX19" s="75">
        <f t="shared" si="108"/>
        <v>5019</v>
      </c>
      <c r="CY19" s="75">
        <v>0</v>
      </c>
      <c r="CZ19" s="75">
        <f t="shared" si="109"/>
        <v>5194.6649999999991</v>
      </c>
      <c r="DA19" s="75">
        <v>0</v>
      </c>
      <c r="DB19" s="75">
        <f t="shared" si="14"/>
        <v>6524.7000000000007</v>
      </c>
      <c r="DC19" s="76">
        <v>0</v>
      </c>
      <c r="DD19" s="75">
        <v>0</v>
      </c>
      <c r="DE19" s="75">
        <f t="shared" si="110"/>
        <v>5019</v>
      </c>
      <c r="DF19" s="77">
        <f t="shared" si="111"/>
        <v>31765.251</v>
      </c>
      <c r="DG19" s="75">
        <f t="shared" si="112"/>
        <v>7262.0266666666666</v>
      </c>
      <c r="DH19" s="75">
        <f t="shared" si="113"/>
        <v>3960</v>
      </c>
      <c r="DI19" s="75">
        <f t="shared" si="114"/>
        <v>110</v>
      </c>
      <c r="DJ19" s="77">
        <f t="shared" si="15"/>
        <v>11332.026666666667</v>
      </c>
      <c r="DK19" s="78">
        <f t="shared" si="205"/>
        <v>0</v>
      </c>
      <c r="DL19" s="78">
        <f t="shared" si="115"/>
        <v>0</v>
      </c>
      <c r="DM19" s="78">
        <f t="shared" si="116"/>
        <v>0</v>
      </c>
      <c r="DN19" s="78">
        <f t="shared" si="117"/>
        <v>0</v>
      </c>
      <c r="DO19" s="78">
        <f t="shared" si="118"/>
        <v>0</v>
      </c>
      <c r="DP19" s="78">
        <f t="shared" si="119"/>
        <v>0</v>
      </c>
      <c r="DQ19" s="78">
        <f t="shared" si="120"/>
        <v>0</v>
      </c>
      <c r="DR19" s="78">
        <f t="shared" si="121"/>
        <v>0</v>
      </c>
      <c r="DS19" s="75">
        <f t="shared" si="122"/>
        <v>0</v>
      </c>
      <c r="DT19" s="75">
        <f t="shared" si="16"/>
        <v>3011.3999999999996</v>
      </c>
      <c r="DU19" s="75">
        <f t="shared" si="207"/>
        <v>0</v>
      </c>
      <c r="DV19" s="75">
        <f t="shared" si="208"/>
        <v>0</v>
      </c>
      <c r="DW19" s="75">
        <f t="shared" si="123"/>
        <v>200.75999999999996</v>
      </c>
      <c r="DX19" s="75">
        <f t="shared" si="209"/>
        <v>250.94999999999996</v>
      </c>
      <c r="DY19" s="75">
        <f t="shared" si="124"/>
        <v>195.74099999999999</v>
      </c>
      <c r="DZ19" s="75">
        <f t="shared" si="125"/>
        <v>75.284999999999982</v>
      </c>
      <c r="EA19" s="75">
        <f t="shared" si="126"/>
        <v>200.75999999999996</v>
      </c>
      <c r="EB19" s="75">
        <f t="shared" si="127"/>
        <v>418.24999999999994</v>
      </c>
      <c r="EC19" s="75">
        <f t="shared" si="128"/>
        <v>300.23658</v>
      </c>
      <c r="ED19" s="75">
        <v>0</v>
      </c>
      <c r="EE19" s="75">
        <f t="shared" si="129"/>
        <v>150.57</v>
      </c>
      <c r="EF19" s="75">
        <f t="shared" si="130"/>
        <v>150.57</v>
      </c>
      <c r="EG19" s="75">
        <v>0</v>
      </c>
      <c r="EH19" s="75">
        <f t="shared" si="131"/>
        <v>155.83994999999996</v>
      </c>
      <c r="EI19" s="78">
        <f t="shared" si="227"/>
        <v>5111</v>
      </c>
      <c r="EJ19" s="78">
        <f t="shared" si="228"/>
        <v>93</v>
      </c>
      <c r="EK19" s="78">
        <f t="shared" si="134"/>
        <v>175</v>
      </c>
      <c r="EL19" s="77">
        <f t="shared" si="229"/>
        <v>213315.91766666665</v>
      </c>
      <c r="EM19" s="77">
        <f t="shared" si="230"/>
        <v>229758.94433333332</v>
      </c>
      <c r="EN19" s="77"/>
      <c r="EO19" s="77">
        <f t="shared" si="231"/>
        <v>213316</v>
      </c>
      <c r="EP19" s="77">
        <f t="shared" si="232"/>
        <v>7263</v>
      </c>
      <c r="EQ19" s="77">
        <f t="shared" si="233"/>
        <v>110</v>
      </c>
      <c r="ER19" s="77">
        <f t="shared" si="234"/>
        <v>3960</v>
      </c>
      <c r="ES19" s="76"/>
      <c r="ET19" s="75">
        <f t="shared" si="140"/>
        <v>8365</v>
      </c>
      <c r="EU19" s="75">
        <f t="shared" si="206"/>
        <v>10800</v>
      </c>
      <c r="EV19" s="75">
        <f t="shared" si="141"/>
        <v>10800</v>
      </c>
      <c r="EW19" s="75">
        <f t="shared" si="21"/>
        <v>8365</v>
      </c>
      <c r="EX19" s="75">
        <f t="shared" si="22"/>
        <v>101774.16666666667</v>
      </c>
      <c r="EY19" s="75">
        <f t="shared" si="142"/>
        <v>181550.66666666666</v>
      </c>
      <c r="EZ19" s="79"/>
      <c r="FA19" s="76"/>
      <c r="FB19" s="80">
        <f t="shared" si="235"/>
        <v>0</v>
      </c>
      <c r="FC19" s="80">
        <f t="shared" si="236"/>
        <v>0</v>
      </c>
      <c r="FD19" s="80">
        <f t="shared" si="237"/>
        <v>100380</v>
      </c>
      <c r="FE19" s="80">
        <f t="shared" si="238"/>
        <v>1394.1666666666665</v>
      </c>
      <c r="FF19" s="80">
        <f t="shared" si="239"/>
        <v>0</v>
      </c>
      <c r="FG19" s="80">
        <f t="shared" si="240"/>
        <v>0</v>
      </c>
      <c r="FH19" s="80">
        <f t="shared" si="241"/>
        <v>0</v>
      </c>
      <c r="FI19" s="80">
        <f t="shared" si="242"/>
        <v>0</v>
      </c>
      <c r="FJ19" s="80">
        <f t="shared" si="243"/>
        <v>0</v>
      </c>
      <c r="FK19" s="80">
        <f t="shared" si="244"/>
        <v>0</v>
      </c>
      <c r="FL19" s="80">
        <f t="shared" si="245"/>
        <v>18000</v>
      </c>
      <c r="FM19" s="80">
        <f t="shared" si="246"/>
        <v>8640</v>
      </c>
      <c r="FN19" s="80">
        <v>0</v>
      </c>
      <c r="FO19" s="80">
        <f t="shared" si="247"/>
        <v>2350</v>
      </c>
      <c r="FP19" s="80">
        <f t="shared" si="248"/>
        <v>2500</v>
      </c>
      <c r="FQ19" s="80">
        <f t="shared" si="249"/>
        <v>0</v>
      </c>
      <c r="FR19" s="80">
        <f t="shared" si="250"/>
        <v>0</v>
      </c>
      <c r="FS19" s="80">
        <f t="shared" si="251"/>
        <v>0</v>
      </c>
      <c r="FT19" s="80">
        <f t="shared" si="252"/>
        <v>0</v>
      </c>
      <c r="FU19" s="80">
        <f t="shared" si="253"/>
        <v>0</v>
      </c>
      <c r="FV19" s="80">
        <f t="shared" si="254"/>
        <v>0</v>
      </c>
      <c r="FW19" s="80">
        <f t="shared" si="255"/>
        <v>10007.886000000002</v>
      </c>
      <c r="FX19" s="80">
        <f t="shared" si="256"/>
        <v>0</v>
      </c>
      <c r="FY19" s="80">
        <f t="shared" si="257"/>
        <v>0</v>
      </c>
      <c r="FZ19" s="80">
        <f t="shared" si="258"/>
        <v>5019</v>
      </c>
      <c r="GA19" s="80">
        <f t="shared" si="259"/>
        <v>0</v>
      </c>
      <c r="GB19" s="80">
        <f t="shared" si="260"/>
        <v>5194.6649999999991</v>
      </c>
      <c r="GC19" s="80">
        <f t="shared" si="40"/>
        <v>6524.7000000000007</v>
      </c>
      <c r="GD19" s="80">
        <f t="shared" si="41"/>
        <v>0</v>
      </c>
      <c r="GE19" s="80">
        <f t="shared" si="42"/>
        <v>0</v>
      </c>
      <c r="GF19" s="80">
        <v>0</v>
      </c>
      <c r="GG19" s="80">
        <f t="shared" si="43"/>
        <v>5019</v>
      </c>
      <c r="GH19" s="80">
        <v>0</v>
      </c>
      <c r="GI19" s="80">
        <f t="shared" si="44"/>
        <v>9720</v>
      </c>
      <c r="GJ19" s="80">
        <f t="shared" si="45"/>
        <v>9600</v>
      </c>
      <c r="GK19" s="80">
        <f t="shared" si="46"/>
        <v>9900</v>
      </c>
      <c r="GL19" s="80">
        <f t="shared" si="47"/>
        <v>0</v>
      </c>
      <c r="GM19" s="80">
        <f t="shared" si="48"/>
        <v>0</v>
      </c>
      <c r="GN19" s="80">
        <f t="shared" si="49"/>
        <v>500</v>
      </c>
      <c r="GO19" s="80">
        <f t="shared" si="50"/>
        <v>0</v>
      </c>
      <c r="GP19" s="80">
        <f t="shared" si="51"/>
        <v>0</v>
      </c>
      <c r="GQ19" s="80">
        <f t="shared" si="52"/>
        <v>0</v>
      </c>
      <c r="GR19" s="80">
        <f t="shared" si="53"/>
        <v>0</v>
      </c>
      <c r="GS19" s="80">
        <f t="shared" si="54"/>
        <v>1000</v>
      </c>
      <c r="GT19" s="80">
        <f t="shared" si="55"/>
        <v>0</v>
      </c>
      <c r="GU19" s="80">
        <f t="shared" si="56"/>
        <v>0</v>
      </c>
      <c r="GV19" s="80">
        <f t="shared" si="57"/>
        <v>0</v>
      </c>
      <c r="GW19" s="80">
        <f t="shared" si="58"/>
        <v>0</v>
      </c>
      <c r="GX19" s="80">
        <f t="shared" si="59"/>
        <v>2509.5</v>
      </c>
      <c r="GY19" s="80">
        <f t="shared" si="60"/>
        <v>0</v>
      </c>
      <c r="GZ19" s="80">
        <v>0</v>
      </c>
      <c r="HA19" s="80">
        <f t="shared" si="61"/>
        <v>5111</v>
      </c>
      <c r="HB19" s="80">
        <f t="shared" si="62"/>
        <v>8365</v>
      </c>
      <c r="HC19" s="80">
        <f t="shared" si="63"/>
        <v>6692</v>
      </c>
      <c r="HD19" s="80">
        <f t="shared" si="64"/>
        <v>213315.9176666667</v>
      </c>
      <c r="HE19" s="80">
        <f t="shared" si="65"/>
        <v>7262.0266666666685</v>
      </c>
      <c r="HF19" s="80">
        <f t="shared" si="66"/>
        <v>110</v>
      </c>
      <c r="HG19" s="80">
        <f t="shared" si="67"/>
        <v>3960</v>
      </c>
      <c r="HH19" s="80">
        <f t="shared" si="145"/>
        <v>11332.026666666668</v>
      </c>
      <c r="HI19" s="76"/>
      <c r="HJ19" s="76">
        <f t="shared" si="146"/>
        <v>0</v>
      </c>
      <c r="HK19" s="76">
        <f t="shared" si="147"/>
        <v>0</v>
      </c>
      <c r="HL19" s="76">
        <f t="shared" si="148"/>
        <v>100380</v>
      </c>
      <c r="HM19" s="76">
        <f t="shared" si="149"/>
        <v>1395</v>
      </c>
      <c r="HN19" s="76">
        <f t="shared" si="150"/>
        <v>0</v>
      </c>
      <c r="HO19" s="76">
        <f t="shared" si="151"/>
        <v>0</v>
      </c>
      <c r="HP19" s="76">
        <f t="shared" si="152"/>
        <v>0</v>
      </c>
      <c r="HQ19" s="76">
        <f t="shared" si="153"/>
        <v>0</v>
      </c>
      <c r="HR19" s="76">
        <f t="shared" si="154"/>
        <v>0</v>
      </c>
      <c r="HS19" s="76">
        <f t="shared" si="155"/>
        <v>0</v>
      </c>
      <c r="HT19" s="76">
        <f t="shared" si="156"/>
        <v>18000</v>
      </c>
      <c r="HU19" s="76">
        <f t="shared" si="157"/>
        <v>8640</v>
      </c>
      <c r="HV19" s="76">
        <f t="shared" si="158"/>
        <v>0</v>
      </c>
      <c r="HW19" s="76">
        <f t="shared" si="159"/>
        <v>2350</v>
      </c>
      <c r="HX19" s="76">
        <f t="shared" si="160"/>
        <v>2500</v>
      </c>
      <c r="HY19" s="76">
        <f t="shared" si="161"/>
        <v>0</v>
      </c>
      <c r="HZ19" s="76">
        <f t="shared" si="162"/>
        <v>0</v>
      </c>
      <c r="IA19" s="76">
        <f t="shared" si="163"/>
        <v>0</v>
      </c>
      <c r="IB19" s="76">
        <f t="shared" si="164"/>
        <v>0</v>
      </c>
      <c r="IC19" s="76">
        <f t="shared" si="165"/>
        <v>0</v>
      </c>
      <c r="ID19" s="76">
        <f t="shared" si="166"/>
        <v>0</v>
      </c>
      <c r="IE19" s="76">
        <f t="shared" si="167"/>
        <v>10008</v>
      </c>
      <c r="IF19" s="76">
        <f t="shared" si="168"/>
        <v>0</v>
      </c>
      <c r="IG19" s="76">
        <f t="shared" si="169"/>
        <v>0</v>
      </c>
      <c r="IH19" s="76">
        <f t="shared" si="170"/>
        <v>5019</v>
      </c>
      <c r="II19" s="76">
        <f t="shared" si="171"/>
        <v>0</v>
      </c>
      <c r="IJ19" s="76">
        <f t="shared" si="172"/>
        <v>5195</v>
      </c>
      <c r="IK19" s="76">
        <f t="shared" si="173"/>
        <v>6525</v>
      </c>
      <c r="IL19" s="76">
        <f t="shared" si="174"/>
        <v>0</v>
      </c>
      <c r="IM19" s="76">
        <f t="shared" si="175"/>
        <v>0</v>
      </c>
      <c r="IN19" s="76">
        <f t="shared" si="176"/>
        <v>0</v>
      </c>
      <c r="IO19" s="76">
        <f t="shared" si="177"/>
        <v>5019</v>
      </c>
      <c r="IP19" s="76">
        <f t="shared" si="178"/>
        <v>0</v>
      </c>
      <c r="IQ19" s="76">
        <f t="shared" si="179"/>
        <v>9720</v>
      </c>
      <c r="IR19" s="76">
        <f t="shared" si="180"/>
        <v>9600</v>
      </c>
      <c r="IS19" s="76">
        <f t="shared" si="181"/>
        <v>9900</v>
      </c>
      <c r="IT19" s="76">
        <f t="shared" si="182"/>
        <v>0</v>
      </c>
      <c r="IU19" s="76">
        <f t="shared" si="183"/>
        <v>0</v>
      </c>
      <c r="IV19" s="76">
        <f t="shared" si="184"/>
        <v>500</v>
      </c>
      <c r="IW19" s="76">
        <f t="shared" si="185"/>
        <v>0</v>
      </c>
      <c r="IX19" s="76">
        <f t="shared" si="186"/>
        <v>0</v>
      </c>
      <c r="IY19" s="76">
        <f t="shared" si="187"/>
        <v>0</v>
      </c>
      <c r="IZ19" s="76">
        <f t="shared" si="188"/>
        <v>0</v>
      </c>
      <c r="JA19" s="76">
        <f t="shared" si="189"/>
        <v>1000</v>
      </c>
      <c r="JB19" s="76">
        <f t="shared" si="190"/>
        <v>0</v>
      </c>
      <c r="JC19" s="76">
        <f t="shared" si="191"/>
        <v>0</v>
      </c>
      <c r="JD19" s="76">
        <f t="shared" si="192"/>
        <v>0</v>
      </c>
      <c r="JE19" s="76">
        <f t="shared" si="193"/>
        <v>0</v>
      </c>
      <c r="JF19" s="76">
        <f t="shared" si="194"/>
        <v>2510</v>
      </c>
      <c r="JG19" s="76">
        <f t="shared" si="195"/>
        <v>0</v>
      </c>
      <c r="JH19" s="76">
        <f t="shared" si="196"/>
        <v>0</v>
      </c>
      <c r="JI19" s="76">
        <f t="shared" si="197"/>
        <v>5111</v>
      </c>
      <c r="JJ19" s="76">
        <f t="shared" si="198"/>
        <v>8365</v>
      </c>
      <c r="JK19" s="76">
        <f t="shared" si="199"/>
        <v>6692</v>
      </c>
      <c r="JL19" s="76">
        <f t="shared" si="200"/>
        <v>213316</v>
      </c>
      <c r="JM19" s="76">
        <f t="shared" si="201"/>
        <v>7263</v>
      </c>
      <c r="JN19" s="76">
        <f t="shared" si="202"/>
        <v>110</v>
      </c>
      <c r="JO19" s="76">
        <f t="shared" si="203"/>
        <v>3960</v>
      </c>
      <c r="JP19" s="67">
        <f t="shared" si="204"/>
        <v>11333</v>
      </c>
      <c r="JT19" s="71"/>
      <c r="JU19" s="82"/>
      <c r="JV19" s="82"/>
      <c r="JW19" s="71"/>
    </row>
    <row r="20" spans="1:283" s="66" customFormat="1" ht="15" customHeight="1" x14ac:dyDescent="0.25">
      <c r="A20" s="63">
        <v>16</v>
      </c>
      <c r="B20" s="63" t="s">
        <v>327</v>
      </c>
      <c r="C20" s="122" t="s">
        <v>341</v>
      </c>
      <c r="D20" s="63">
        <v>1403</v>
      </c>
      <c r="E20" s="64" t="s">
        <v>342</v>
      </c>
      <c r="F20" s="63" t="s">
        <v>330</v>
      </c>
      <c r="G20" s="65" t="s">
        <v>331</v>
      </c>
      <c r="I20" s="63" t="str">
        <f t="shared" si="10"/>
        <v>21123.18.3.18.1403.E020C0100000.04-001</v>
      </c>
      <c r="J20" s="63"/>
      <c r="K20" s="64"/>
      <c r="L20" s="63">
        <v>16</v>
      </c>
      <c r="M20" s="63"/>
      <c r="N20" s="67" t="s">
        <v>332</v>
      </c>
      <c r="O20" s="66" t="s">
        <v>333</v>
      </c>
      <c r="P20" s="66" t="s">
        <v>334</v>
      </c>
      <c r="Q20" s="68" t="str">
        <f t="shared" si="70"/>
        <v>XXXX FFFF HHH</v>
      </c>
      <c r="R20" s="63"/>
      <c r="S20" s="63"/>
      <c r="T20" s="124" t="s">
        <v>301</v>
      </c>
      <c r="U20" s="69">
        <v>16</v>
      </c>
      <c r="V20" s="125">
        <v>5030</v>
      </c>
      <c r="Y20" s="70"/>
      <c r="Z20" s="70"/>
      <c r="AA20" s="63"/>
      <c r="AB20" s="72" t="str">
        <f t="shared" si="71"/>
        <v/>
      </c>
      <c r="AC20" s="72" t="str">
        <f t="shared" si="72"/>
        <v/>
      </c>
      <c r="AD20" s="69" t="s">
        <v>370</v>
      </c>
      <c r="AE20" s="69" t="s">
        <v>371</v>
      </c>
      <c r="AF20" s="69" t="s">
        <v>210</v>
      </c>
      <c r="AG20" s="69">
        <v>1</v>
      </c>
      <c r="AH20" s="124">
        <v>12</v>
      </c>
      <c r="AI20" s="73">
        <f>IF(T20="CO",VLOOKUP(V20,TABULADOR!$A$4:$B$21,2,FALSE),0)</f>
        <v>0</v>
      </c>
      <c r="AJ20" s="73">
        <f>IF(T20="BA",VLOOKUP(V20,TABULADOR!$C$4:$D$21,2,FALSE),0)</f>
        <v>8365</v>
      </c>
      <c r="AK20" s="73">
        <v>0</v>
      </c>
      <c r="AL20" s="73">
        <v>0</v>
      </c>
      <c r="AM20" s="73">
        <v>0</v>
      </c>
      <c r="AN20" s="73">
        <v>0</v>
      </c>
      <c r="AO20" s="73">
        <v>0</v>
      </c>
      <c r="AP20" s="73">
        <v>0</v>
      </c>
      <c r="AQ20" s="73">
        <v>0</v>
      </c>
      <c r="AR20" s="73">
        <v>0</v>
      </c>
      <c r="AS20" s="73">
        <v>0</v>
      </c>
      <c r="AT20" s="73">
        <v>0</v>
      </c>
      <c r="AU20" s="73">
        <f>VLOOKUP(V20,TABULADOR!$C$4:$E$21,3,FALSE)</f>
        <v>500</v>
      </c>
      <c r="AV20" s="73">
        <f>VLOOKUP(V20,TABULADOR!$C$4:$F$21,4,FALSE)</f>
        <v>310</v>
      </c>
      <c r="AW20" s="73">
        <f>VLOOKUP(V20,TABULADOR!$C$4:$G$21,5,FALSE)</f>
        <v>825</v>
      </c>
      <c r="AX20" s="73">
        <f>VLOOKUP(V20,TABULADOR!$C$4:$H$21,6,FALSE)</f>
        <v>800</v>
      </c>
      <c r="AY20" s="73">
        <f>VLOOKUP(V20,TABULADOR!$C$4:$I$21,7,FALSE)</f>
        <v>0</v>
      </c>
      <c r="AZ20" s="74">
        <f t="shared" si="73"/>
        <v>10800</v>
      </c>
      <c r="BA20" s="75">
        <f t="shared" si="74"/>
        <v>0</v>
      </c>
      <c r="BB20" s="75">
        <f t="shared" si="210"/>
        <v>100380</v>
      </c>
      <c r="BC20" s="75">
        <f t="shared" si="211"/>
        <v>0</v>
      </c>
      <c r="BD20" s="75">
        <f t="shared" si="212"/>
        <v>0</v>
      </c>
      <c r="BE20" s="75">
        <f t="shared" si="213"/>
        <v>0</v>
      </c>
      <c r="BF20" s="75">
        <f t="shared" si="214"/>
        <v>0</v>
      </c>
      <c r="BG20" s="75">
        <f t="shared" si="215"/>
        <v>0</v>
      </c>
      <c r="BH20" s="75">
        <f t="shared" si="216"/>
        <v>0</v>
      </c>
      <c r="BI20" s="75">
        <f t="shared" si="217"/>
        <v>0</v>
      </c>
      <c r="BJ20" s="75">
        <f t="shared" si="218"/>
        <v>0</v>
      </c>
      <c r="BK20" s="75">
        <f t="shared" si="219"/>
        <v>0</v>
      </c>
      <c r="BL20" s="75">
        <f t="shared" si="220"/>
        <v>0</v>
      </c>
      <c r="BM20" s="75">
        <f t="shared" si="221"/>
        <v>6000</v>
      </c>
      <c r="BN20" s="75">
        <f t="shared" si="222"/>
        <v>3720</v>
      </c>
      <c r="BO20" s="75">
        <f t="shared" si="223"/>
        <v>9900</v>
      </c>
      <c r="BP20" s="75">
        <f t="shared" si="224"/>
        <v>9600</v>
      </c>
      <c r="BQ20" s="75">
        <f t="shared" si="11"/>
        <v>0</v>
      </c>
      <c r="BR20" s="74">
        <f t="shared" si="90"/>
        <v>129600</v>
      </c>
      <c r="BS20" s="75">
        <f t="shared" si="91"/>
        <v>0</v>
      </c>
      <c r="BT20" s="75">
        <f t="shared" si="92"/>
        <v>1394.1666666666665</v>
      </c>
      <c r="BU20" s="75">
        <f t="shared" si="93"/>
        <v>8640</v>
      </c>
      <c r="BV20" s="114">
        <v>0</v>
      </c>
      <c r="BW20" s="114">
        <v>0</v>
      </c>
      <c r="BX20" s="75">
        <f t="shared" si="94"/>
        <v>18000</v>
      </c>
      <c r="BY20" s="114">
        <f t="shared" si="225"/>
        <v>0</v>
      </c>
      <c r="BZ20" s="114">
        <f t="shared" si="226"/>
        <v>0</v>
      </c>
      <c r="CA20" s="114">
        <f t="shared" si="97"/>
        <v>0</v>
      </c>
      <c r="CB20" s="114">
        <f t="shared" si="98"/>
        <v>0</v>
      </c>
      <c r="CC20" s="76">
        <f t="shared" si="99"/>
        <v>2500</v>
      </c>
      <c r="CD20" s="75">
        <f t="shared" si="100"/>
        <v>500</v>
      </c>
      <c r="CE20" s="75">
        <f t="shared" si="101"/>
        <v>1850</v>
      </c>
      <c r="CF20" s="121">
        <v>0</v>
      </c>
      <c r="CG20" s="121">
        <v>0</v>
      </c>
      <c r="CH20" s="75">
        <f t="shared" si="102"/>
        <v>500</v>
      </c>
      <c r="CI20" s="76">
        <f t="shared" si="103"/>
        <v>0</v>
      </c>
      <c r="CJ20" s="76">
        <v>0</v>
      </c>
      <c r="CK20" s="76">
        <v>0</v>
      </c>
      <c r="CL20" s="76">
        <v>0</v>
      </c>
      <c r="CM20" s="76">
        <f t="shared" si="104"/>
        <v>1000</v>
      </c>
      <c r="CN20" s="76">
        <v>0</v>
      </c>
      <c r="CO20" s="76">
        <v>0</v>
      </c>
      <c r="CP20" s="76">
        <v>0</v>
      </c>
      <c r="CQ20" s="77">
        <f t="shared" si="12"/>
        <v>2509.5</v>
      </c>
      <c r="CR20" s="121">
        <v>0</v>
      </c>
      <c r="CS20" s="77">
        <f t="shared" si="105"/>
        <v>8365</v>
      </c>
      <c r="CT20" s="77">
        <f t="shared" si="106"/>
        <v>6692</v>
      </c>
      <c r="CU20" s="77">
        <f t="shared" si="13"/>
        <v>51950.666666666664</v>
      </c>
      <c r="CV20" s="75">
        <f t="shared" si="107"/>
        <v>10007.886000000002</v>
      </c>
      <c r="CW20" s="75">
        <v>0</v>
      </c>
      <c r="CX20" s="75">
        <f t="shared" si="108"/>
        <v>5019</v>
      </c>
      <c r="CY20" s="75">
        <v>0</v>
      </c>
      <c r="CZ20" s="75">
        <f t="shared" si="109"/>
        <v>5194.6649999999991</v>
      </c>
      <c r="DA20" s="75">
        <v>0</v>
      </c>
      <c r="DB20" s="75">
        <f t="shared" si="14"/>
        <v>6524.7000000000007</v>
      </c>
      <c r="DC20" s="76">
        <v>0</v>
      </c>
      <c r="DD20" s="75">
        <v>0</v>
      </c>
      <c r="DE20" s="75">
        <f t="shared" si="110"/>
        <v>5019</v>
      </c>
      <c r="DF20" s="77">
        <f t="shared" si="111"/>
        <v>31765.251</v>
      </c>
      <c r="DG20" s="75">
        <f t="shared" si="112"/>
        <v>7262.0266666666666</v>
      </c>
      <c r="DH20" s="75">
        <f t="shared" si="113"/>
        <v>3960</v>
      </c>
      <c r="DI20" s="75">
        <f t="shared" si="114"/>
        <v>110</v>
      </c>
      <c r="DJ20" s="77">
        <f t="shared" si="15"/>
        <v>11332.026666666667</v>
      </c>
      <c r="DK20" s="78">
        <f t="shared" si="205"/>
        <v>0</v>
      </c>
      <c r="DL20" s="78">
        <f t="shared" si="115"/>
        <v>0</v>
      </c>
      <c r="DM20" s="78">
        <f t="shared" si="116"/>
        <v>0</v>
      </c>
      <c r="DN20" s="78">
        <f t="shared" si="117"/>
        <v>0</v>
      </c>
      <c r="DO20" s="78">
        <f t="shared" si="118"/>
        <v>0</v>
      </c>
      <c r="DP20" s="78">
        <f t="shared" si="119"/>
        <v>0</v>
      </c>
      <c r="DQ20" s="78">
        <f t="shared" si="120"/>
        <v>0</v>
      </c>
      <c r="DR20" s="78">
        <f t="shared" si="121"/>
        <v>0</v>
      </c>
      <c r="DS20" s="75">
        <f t="shared" si="122"/>
        <v>0</v>
      </c>
      <c r="DT20" s="75">
        <f t="shared" si="16"/>
        <v>3011.3999999999996</v>
      </c>
      <c r="DU20" s="75">
        <f t="shared" si="207"/>
        <v>0</v>
      </c>
      <c r="DV20" s="75">
        <f t="shared" si="208"/>
        <v>0</v>
      </c>
      <c r="DW20" s="75">
        <f t="shared" si="123"/>
        <v>200.75999999999996</v>
      </c>
      <c r="DX20" s="75">
        <f t="shared" si="209"/>
        <v>250.94999999999996</v>
      </c>
      <c r="DY20" s="75">
        <f t="shared" si="124"/>
        <v>195.74099999999999</v>
      </c>
      <c r="DZ20" s="75">
        <f t="shared" si="125"/>
        <v>75.284999999999982</v>
      </c>
      <c r="EA20" s="75">
        <f t="shared" si="126"/>
        <v>200.75999999999996</v>
      </c>
      <c r="EB20" s="75">
        <f t="shared" si="127"/>
        <v>418.24999999999994</v>
      </c>
      <c r="EC20" s="75">
        <f t="shared" si="128"/>
        <v>300.23658</v>
      </c>
      <c r="ED20" s="75">
        <v>0</v>
      </c>
      <c r="EE20" s="75">
        <f t="shared" si="129"/>
        <v>150.57</v>
      </c>
      <c r="EF20" s="75">
        <f t="shared" si="130"/>
        <v>150.57</v>
      </c>
      <c r="EG20" s="75">
        <v>0</v>
      </c>
      <c r="EH20" s="75">
        <f t="shared" si="131"/>
        <v>155.83994999999996</v>
      </c>
      <c r="EI20" s="78">
        <f t="shared" si="227"/>
        <v>5111</v>
      </c>
      <c r="EJ20" s="78">
        <f t="shared" si="228"/>
        <v>93</v>
      </c>
      <c r="EK20" s="78">
        <f t="shared" si="134"/>
        <v>175</v>
      </c>
      <c r="EL20" s="77">
        <f t="shared" si="229"/>
        <v>213315.91766666665</v>
      </c>
      <c r="EM20" s="77">
        <f t="shared" si="230"/>
        <v>229758.94433333332</v>
      </c>
      <c r="EN20" s="77"/>
      <c r="EO20" s="77">
        <f t="shared" si="231"/>
        <v>213316</v>
      </c>
      <c r="EP20" s="77">
        <f t="shared" si="232"/>
        <v>7263</v>
      </c>
      <c r="EQ20" s="77">
        <f t="shared" si="233"/>
        <v>110</v>
      </c>
      <c r="ER20" s="77">
        <f t="shared" si="234"/>
        <v>3960</v>
      </c>
      <c r="ES20" s="76"/>
      <c r="ET20" s="75">
        <f t="shared" si="140"/>
        <v>8365</v>
      </c>
      <c r="EU20" s="75">
        <f t="shared" si="206"/>
        <v>10800</v>
      </c>
      <c r="EV20" s="75">
        <f t="shared" si="141"/>
        <v>10800</v>
      </c>
      <c r="EW20" s="75">
        <f t="shared" si="21"/>
        <v>8365</v>
      </c>
      <c r="EX20" s="75">
        <f t="shared" si="22"/>
        <v>101774.16666666667</v>
      </c>
      <c r="EY20" s="75">
        <f t="shared" si="142"/>
        <v>181550.66666666666</v>
      </c>
      <c r="EZ20" s="79"/>
      <c r="FA20" s="76"/>
      <c r="FB20" s="80">
        <f t="shared" si="235"/>
        <v>0</v>
      </c>
      <c r="FC20" s="80">
        <f t="shared" si="236"/>
        <v>0</v>
      </c>
      <c r="FD20" s="80">
        <f t="shared" si="237"/>
        <v>100380</v>
      </c>
      <c r="FE20" s="80">
        <f t="shared" si="238"/>
        <v>1394.1666666666665</v>
      </c>
      <c r="FF20" s="80">
        <f t="shared" si="239"/>
        <v>0</v>
      </c>
      <c r="FG20" s="80">
        <f t="shared" si="240"/>
        <v>0</v>
      </c>
      <c r="FH20" s="80">
        <f t="shared" si="241"/>
        <v>0</v>
      </c>
      <c r="FI20" s="80">
        <f t="shared" si="242"/>
        <v>0</v>
      </c>
      <c r="FJ20" s="80">
        <f t="shared" si="243"/>
        <v>0</v>
      </c>
      <c r="FK20" s="80">
        <f t="shared" si="244"/>
        <v>0</v>
      </c>
      <c r="FL20" s="80">
        <f t="shared" si="245"/>
        <v>18000</v>
      </c>
      <c r="FM20" s="80">
        <f t="shared" si="246"/>
        <v>8640</v>
      </c>
      <c r="FN20" s="80">
        <v>0</v>
      </c>
      <c r="FO20" s="80">
        <f t="shared" si="247"/>
        <v>2350</v>
      </c>
      <c r="FP20" s="80">
        <f t="shared" si="248"/>
        <v>2500</v>
      </c>
      <c r="FQ20" s="80">
        <f t="shared" si="249"/>
        <v>0</v>
      </c>
      <c r="FR20" s="80">
        <f t="shared" si="250"/>
        <v>0</v>
      </c>
      <c r="FS20" s="80">
        <f t="shared" si="251"/>
        <v>0</v>
      </c>
      <c r="FT20" s="80">
        <f t="shared" si="252"/>
        <v>0</v>
      </c>
      <c r="FU20" s="80">
        <f t="shared" si="253"/>
        <v>0</v>
      </c>
      <c r="FV20" s="80">
        <f t="shared" si="254"/>
        <v>0</v>
      </c>
      <c r="FW20" s="80">
        <f t="shared" si="255"/>
        <v>10007.886000000002</v>
      </c>
      <c r="FX20" s="80">
        <f t="shared" si="256"/>
        <v>0</v>
      </c>
      <c r="FY20" s="80">
        <f t="shared" si="257"/>
        <v>0</v>
      </c>
      <c r="FZ20" s="80">
        <f t="shared" si="258"/>
        <v>5019</v>
      </c>
      <c r="GA20" s="80">
        <f t="shared" si="259"/>
        <v>0</v>
      </c>
      <c r="GB20" s="80">
        <f t="shared" si="260"/>
        <v>5194.6649999999991</v>
      </c>
      <c r="GC20" s="80">
        <f t="shared" si="40"/>
        <v>6524.7000000000007</v>
      </c>
      <c r="GD20" s="80">
        <f t="shared" si="41"/>
        <v>0</v>
      </c>
      <c r="GE20" s="80">
        <f t="shared" si="42"/>
        <v>0</v>
      </c>
      <c r="GF20" s="80">
        <v>0</v>
      </c>
      <c r="GG20" s="80">
        <f t="shared" si="43"/>
        <v>5019</v>
      </c>
      <c r="GH20" s="80">
        <v>0</v>
      </c>
      <c r="GI20" s="80">
        <f t="shared" si="44"/>
        <v>9720</v>
      </c>
      <c r="GJ20" s="80">
        <f t="shared" si="45"/>
        <v>9600</v>
      </c>
      <c r="GK20" s="80">
        <f t="shared" si="46"/>
        <v>9900</v>
      </c>
      <c r="GL20" s="80">
        <f t="shared" si="47"/>
        <v>0</v>
      </c>
      <c r="GM20" s="80">
        <f t="shared" si="48"/>
        <v>0</v>
      </c>
      <c r="GN20" s="80">
        <f t="shared" si="49"/>
        <v>500</v>
      </c>
      <c r="GO20" s="80">
        <f t="shared" si="50"/>
        <v>0</v>
      </c>
      <c r="GP20" s="80">
        <f t="shared" si="51"/>
        <v>0</v>
      </c>
      <c r="GQ20" s="80">
        <f t="shared" si="52"/>
        <v>0</v>
      </c>
      <c r="GR20" s="80">
        <f t="shared" si="53"/>
        <v>0</v>
      </c>
      <c r="GS20" s="80">
        <f t="shared" si="54"/>
        <v>1000</v>
      </c>
      <c r="GT20" s="80">
        <f t="shared" si="55"/>
        <v>0</v>
      </c>
      <c r="GU20" s="80">
        <f t="shared" si="56"/>
        <v>0</v>
      </c>
      <c r="GV20" s="80">
        <f t="shared" si="57"/>
        <v>0</v>
      </c>
      <c r="GW20" s="80">
        <f t="shared" si="58"/>
        <v>0</v>
      </c>
      <c r="GX20" s="80">
        <f t="shared" si="59"/>
        <v>2509.5</v>
      </c>
      <c r="GY20" s="80">
        <f t="shared" si="60"/>
        <v>0</v>
      </c>
      <c r="GZ20" s="80">
        <v>0</v>
      </c>
      <c r="HA20" s="80">
        <f t="shared" si="61"/>
        <v>5111</v>
      </c>
      <c r="HB20" s="80">
        <f t="shared" si="62"/>
        <v>8365</v>
      </c>
      <c r="HC20" s="80">
        <f t="shared" si="63"/>
        <v>6692</v>
      </c>
      <c r="HD20" s="80">
        <f t="shared" si="64"/>
        <v>213315.9176666667</v>
      </c>
      <c r="HE20" s="80">
        <f t="shared" si="65"/>
        <v>7262.0266666666685</v>
      </c>
      <c r="HF20" s="80">
        <f t="shared" si="66"/>
        <v>110</v>
      </c>
      <c r="HG20" s="80">
        <f t="shared" si="67"/>
        <v>3960</v>
      </c>
      <c r="HH20" s="80">
        <f t="shared" si="145"/>
        <v>11332.026666666668</v>
      </c>
      <c r="HI20" s="76"/>
      <c r="HJ20" s="76">
        <f t="shared" si="146"/>
        <v>0</v>
      </c>
      <c r="HK20" s="76">
        <f t="shared" si="147"/>
        <v>0</v>
      </c>
      <c r="HL20" s="76">
        <f t="shared" si="148"/>
        <v>100380</v>
      </c>
      <c r="HM20" s="76">
        <f t="shared" si="149"/>
        <v>1395</v>
      </c>
      <c r="HN20" s="76">
        <f t="shared" si="150"/>
        <v>0</v>
      </c>
      <c r="HO20" s="76">
        <f t="shared" si="151"/>
        <v>0</v>
      </c>
      <c r="HP20" s="76">
        <f t="shared" si="152"/>
        <v>0</v>
      </c>
      <c r="HQ20" s="76">
        <f t="shared" si="153"/>
        <v>0</v>
      </c>
      <c r="HR20" s="76">
        <f t="shared" si="154"/>
        <v>0</v>
      </c>
      <c r="HS20" s="76">
        <f t="shared" si="155"/>
        <v>0</v>
      </c>
      <c r="HT20" s="76">
        <f t="shared" si="156"/>
        <v>18000</v>
      </c>
      <c r="HU20" s="76">
        <f t="shared" si="157"/>
        <v>8640</v>
      </c>
      <c r="HV20" s="76">
        <f t="shared" si="158"/>
        <v>0</v>
      </c>
      <c r="HW20" s="76">
        <f t="shared" si="159"/>
        <v>2350</v>
      </c>
      <c r="HX20" s="76">
        <f t="shared" si="160"/>
        <v>2500</v>
      </c>
      <c r="HY20" s="76">
        <f t="shared" si="161"/>
        <v>0</v>
      </c>
      <c r="HZ20" s="76">
        <f t="shared" si="162"/>
        <v>0</v>
      </c>
      <c r="IA20" s="76">
        <f t="shared" si="163"/>
        <v>0</v>
      </c>
      <c r="IB20" s="76">
        <f t="shared" si="164"/>
        <v>0</v>
      </c>
      <c r="IC20" s="76">
        <f t="shared" si="165"/>
        <v>0</v>
      </c>
      <c r="ID20" s="76">
        <f t="shared" si="166"/>
        <v>0</v>
      </c>
      <c r="IE20" s="76">
        <f t="shared" si="167"/>
        <v>10008</v>
      </c>
      <c r="IF20" s="76">
        <f t="shared" si="168"/>
        <v>0</v>
      </c>
      <c r="IG20" s="76">
        <f t="shared" si="169"/>
        <v>0</v>
      </c>
      <c r="IH20" s="76">
        <f t="shared" si="170"/>
        <v>5019</v>
      </c>
      <c r="II20" s="76">
        <f t="shared" si="171"/>
        <v>0</v>
      </c>
      <c r="IJ20" s="76">
        <f t="shared" si="172"/>
        <v>5195</v>
      </c>
      <c r="IK20" s="76">
        <f t="shared" si="173"/>
        <v>6525</v>
      </c>
      <c r="IL20" s="76">
        <f t="shared" si="174"/>
        <v>0</v>
      </c>
      <c r="IM20" s="76">
        <f t="shared" si="175"/>
        <v>0</v>
      </c>
      <c r="IN20" s="76">
        <f t="shared" si="176"/>
        <v>0</v>
      </c>
      <c r="IO20" s="76">
        <f t="shared" si="177"/>
        <v>5019</v>
      </c>
      <c r="IP20" s="76">
        <f t="shared" si="178"/>
        <v>0</v>
      </c>
      <c r="IQ20" s="76">
        <f t="shared" si="179"/>
        <v>9720</v>
      </c>
      <c r="IR20" s="76">
        <f t="shared" si="180"/>
        <v>9600</v>
      </c>
      <c r="IS20" s="76">
        <f t="shared" si="181"/>
        <v>9900</v>
      </c>
      <c r="IT20" s="76">
        <f t="shared" si="182"/>
        <v>0</v>
      </c>
      <c r="IU20" s="76">
        <f t="shared" si="183"/>
        <v>0</v>
      </c>
      <c r="IV20" s="76">
        <f t="shared" si="184"/>
        <v>500</v>
      </c>
      <c r="IW20" s="76">
        <f t="shared" si="185"/>
        <v>0</v>
      </c>
      <c r="IX20" s="76">
        <f t="shared" si="186"/>
        <v>0</v>
      </c>
      <c r="IY20" s="76">
        <f t="shared" si="187"/>
        <v>0</v>
      </c>
      <c r="IZ20" s="76">
        <f t="shared" si="188"/>
        <v>0</v>
      </c>
      <c r="JA20" s="76">
        <f t="shared" si="189"/>
        <v>1000</v>
      </c>
      <c r="JB20" s="76">
        <f t="shared" si="190"/>
        <v>0</v>
      </c>
      <c r="JC20" s="76">
        <f t="shared" si="191"/>
        <v>0</v>
      </c>
      <c r="JD20" s="76">
        <f t="shared" si="192"/>
        <v>0</v>
      </c>
      <c r="JE20" s="76">
        <f t="shared" si="193"/>
        <v>0</v>
      </c>
      <c r="JF20" s="76">
        <f t="shared" si="194"/>
        <v>2510</v>
      </c>
      <c r="JG20" s="76">
        <f t="shared" si="195"/>
        <v>0</v>
      </c>
      <c r="JH20" s="76">
        <f t="shared" si="196"/>
        <v>0</v>
      </c>
      <c r="JI20" s="76">
        <f t="shared" si="197"/>
        <v>5111</v>
      </c>
      <c r="JJ20" s="76">
        <f t="shared" si="198"/>
        <v>8365</v>
      </c>
      <c r="JK20" s="76">
        <f t="shared" si="199"/>
        <v>6692</v>
      </c>
      <c r="JL20" s="76">
        <f t="shared" si="200"/>
        <v>213316</v>
      </c>
      <c r="JM20" s="76">
        <f t="shared" si="201"/>
        <v>7263</v>
      </c>
      <c r="JN20" s="76">
        <f t="shared" si="202"/>
        <v>110</v>
      </c>
      <c r="JO20" s="76">
        <f t="shared" si="203"/>
        <v>3960</v>
      </c>
      <c r="JP20" s="67">
        <f t="shared" si="204"/>
        <v>11333</v>
      </c>
      <c r="JT20" s="71"/>
      <c r="JU20" s="82"/>
      <c r="JV20" s="82"/>
      <c r="JW20" s="71"/>
    </row>
    <row r="21" spans="1:283" s="66" customFormat="1" ht="15" customHeight="1" x14ac:dyDescent="0.25">
      <c r="A21" s="63">
        <v>17</v>
      </c>
      <c r="B21" s="63" t="s">
        <v>327</v>
      </c>
      <c r="C21" s="122" t="s">
        <v>341</v>
      </c>
      <c r="D21" s="63">
        <v>1403</v>
      </c>
      <c r="E21" s="64" t="s">
        <v>342</v>
      </c>
      <c r="F21" s="63" t="s">
        <v>330</v>
      </c>
      <c r="G21" s="65" t="s">
        <v>331</v>
      </c>
      <c r="I21" s="63" t="str">
        <f t="shared" si="10"/>
        <v>21123.18.3.18.1403.E020C0100000.04-001</v>
      </c>
      <c r="J21" s="63"/>
      <c r="K21" s="64"/>
      <c r="L21" s="63">
        <v>17</v>
      </c>
      <c r="M21" s="63"/>
      <c r="N21" s="67" t="s">
        <v>332</v>
      </c>
      <c r="O21" s="66" t="s">
        <v>333</v>
      </c>
      <c r="P21" s="66" t="s">
        <v>334</v>
      </c>
      <c r="Q21" s="68" t="str">
        <f t="shared" si="70"/>
        <v>XXXX FFFF HHH</v>
      </c>
      <c r="R21" s="63"/>
      <c r="S21" s="63"/>
      <c r="T21" s="124" t="s">
        <v>301</v>
      </c>
      <c r="U21" s="69">
        <v>17</v>
      </c>
      <c r="V21" s="125">
        <v>5020</v>
      </c>
      <c r="Y21" s="70"/>
      <c r="Z21" s="70"/>
      <c r="AA21" s="63"/>
      <c r="AB21" s="72" t="str">
        <f t="shared" si="71"/>
        <v/>
      </c>
      <c r="AC21" s="72" t="str">
        <f t="shared" si="72"/>
        <v/>
      </c>
      <c r="AD21" s="69" t="s">
        <v>370</v>
      </c>
      <c r="AE21" s="69" t="s">
        <v>371</v>
      </c>
      <c r="AF21" s="69" t="s">
        <v>210</v>
      </c>
      <c r="AG21" s="69">
        <v>2</v>
      </c>
      <c r="AH21" s="124">
        <v>12</v>
      </c>
      <c r="AI21" s="73">
        <f>IF(T21="CO",VLOOKUP(V21,TABULADOR!$A$4:$B$21,2,FALSE),0)</f>
        <v>0</v>
      </c>
      <c r="AJ21" s="73">
        <f>IF(T21="BA",VLOOKUP(V21,TABULADOR!$C$4:$D$21,2,FALSE),0)</f>
        <v>8365</v>
      </c>
      <c r="AK21" s="73">
        <v>0</v>
      </c>
      <c r="AL21" s="73">
        <v>0</v>
      </c>
      <c r="AM21" s="73">
        <v>0</v>
      </c>
      <c r="AN21" s="73">
        <v>0</v>
      </c>
      <c r="AO21" s="73">
        <v>0</v>
      </c>
      <c r="AP21" s="73">
        <v>0</v>
      </c>
      <c r="AQ21" s="73">
        <v>0</v>
      </c>
      <c r="AR21" s="73">
        <v>0</v>
      </c>
      <c r="AS21" s="73">
        <v>0</v>
      </c>
      <c r="AT21" s="73">
        <v>0</v>
      </c>
      <c r="AU21" s="73">
        <f>VLOOKUP(V21,TABULADOR!$C$4:$E$21,3,FALSE)</f>
        <v>500</v>
      </c>
      <c r="AV21" s="73">
        <f>VLOOKUP(V21,TABULADOR!$C$4:$F$21,4,FALSE)</f>
        <v>310</v>
      </c>
      <c r="AW21" s="73">
        <f>VLOOKUP(V21,TABULADOR!$C$4:$G$21,5,FALSE)</f>
        <v>825</v>
      </c>
      <c r="AX21" s="73">
        <f>VLOOKUP(V21,TABULADOR!$C$4:$H$21,6,FALSE)</f>
        <v>800</v>
      </c>
      <c r="AY21" s="73">
        <f>VLOOKUP(V21,TABULADOR!$C$4:$I$21,7,FALSE)</f>
        <v>0</v>
      </c>
      <c r="AZ21" s="74">
        <f t="shared" si="73"/>
        <v>10800</v>
      </c>
      <c r="BA21" s="75">
        <f t="shared" si="74"/>
        <v>0</v>
      </c>
      <c r="BB21" s="75">
        <f t="shared" si="210"/>
        <v>100380</v>
      </c>
      <c r="BC21" s="75">
        <f t="shared" si="211"/>
        <v>0</v>
      </c>
      <c r="BD21" s="75">
        <f t="shared" si="212"/>
        <v>0</v>
      </c>
      <c r="BE21" s="75">
        <f t="shared" si="213"/>
        <v>0</v>
      </c>
      <c r="BF21" s="75">
        <f t="shared" si="214"/>
        <v>0</v>
      </c>
      <c r="BG21" s="75">
        <f t="shared" si="215"/>
        <v>0</v>
      </c>
      <c r="BH21" s="75">
        <f t="shared" si="216"/>
        <v>0</v>
      </c>
      <c r="BI21" s="75">
        <f t="shared" si="217"/>
        <v>0</v>
      </c>
      <c r="BJ21" s="75">
        <f t="shared" si="218"/>
        <v>0</v>
      </c>
      <c r="BK21" s="75">
        <f t="shared" si="219"/>
        <v>0</v>
      </c>
      <c r="BL21" s="75">
        <f t="shared" si="220"/>
        <v>0</v>
      </c>
      <c r="BM21" s="75">
        <f t="shared" si="221"/>
        <v>6000</v>
      </c>
      <c r="BN21" s="75">
        <f t="shared" si="222"/>
        <v>3720</v>
      </c>
      <c r="BO21" s="75">
        <f t="shared" si="223"/>
        <v>9900</v>
      </c>
      <c r="BP21" s="75">
        <f t="shared" si="224"/>
        <v>9600</v>
      </c>
      <c r="BQ21" s="75">
        <f t="shared" si="224"/>
        <v>0</v>
      </c>
      <c r="BR21" s="74">
        <f t="shared" si="90"/>
        <v>129600</v>
      </c>
      <c r="BS21" s="75">
        <f t="shared" si="91"/>
        <v>0</v>
      </c>
      <c r="BT21" s="75">
        <f t="shared" si="92"/>
        <v>1394.1666666666665</v>
      </c>
      <c r="BU21" s="75">
        <f t="shared" si="93"/>
        <v>8640</v>
      </c>
      <c r="BV21" s="114">
        <v>0</v>
      </c>
      <c r="BW21" s="114">
        <v>0</v>
      </c>
      <c r="BX21" s="75">
        <f t="shared" si="94"/>
        <v>18000</v>
      </c>
      <c r="BY21" s="114">
        <f t="shared" si="225"/>
        <v>0</v>
      </c>
      <c r="BZ21" s="114">
        <f t="shared" si="226"/>
        <v>0</v>
      </c>
      <c r="CA21" s="114">
        <f t="shared" si="97"/>
        <v>0</v>
      </c>
      <c r="CB21" s="114">
        <f t="shared" si="98"/>
        <v>0</v>
      </c>
      <c r="CC21" s="76">
        <f t="shared" si="99"/>
        <v>2500</v>
      </c>
      <c r="CD21" s="75">
        <f t="shared" si="100"/>
        <v>500</v>
      </c>
      <c r="CE21" s="75">
        <f t="shared" si="101"/>
        <v>1850</v>
      </c>
      <c r="CF21" s="121">
        <v>0</v>
      </c>
      <c r="CG21" s="121">
        <v>0</v>
      </c>
      <c r="CH21" s="75">
        <f t="shared" si="102"/>
        <v>500</v>
      </c>
      <c r="CI21" s="76">
        <f t="shared" si="103"/>
        <v>0</v>
      </c>
      <c r="CJ21" s="76">
        <v>0</v>
      </c>
      <c r="CK21" s="76">
        <v>0</v>
      </c>
      <c r="CL21" s="76">
        <v>0</v>
      </c>
      <c r="CM21" s="76">
        <f t="shared" si="104"/>
        <v>1000</v>
      </c>
      <c r="CN21" s="76">
        <v>0</v>
      </c>
      <c r="CO21" s="76">
        <v>0</v>
      </c>
      <c r="CP21" s="76">
        <v>0</v>
      </c>
      <c r="CQ21" s="77">
        <f t="shared" si="12"/>
        <v>2509.5</v>
      </c>
      <c r="CR21" s="121">
        <v>0</v>
      </c>
      <c r="CS21" s="77">
        <f t="shared" si="105"/>
        <v>8365</v>
      </c>
      <c r="CT21" s="77">
        <f t="shared" si="106"/>
        <v>6692</v>
      </c>
      <c r="CU21" s="77">
        <f t="shared" si="13"/>
        <v>51950.666666666664</v>
      </c>
      <c r="CV21" s="75">
        <f t="shared" si="107"/>
        <v>10007.886000000002</v>
      </c>
      <c r="CW21" s="75">
        <v>0</v>
      </c>
      <c r="CX21" s="75">
        <f t="shared" si="108"/>
        <v>5019</v>
      </c>
      <c r="CY21" s="75">
        <v>0</v>
      </c>
      <c r="CZ21" s="75">
        <f t="shared" si="109"/>
        <v>5194.6649999999991</v>
      </c>
      <c r="DA21" s="75">
        <v>0</v>
      </c>
      <c r="DB21" s="75">
        <f t="shared" si="14"/>
        <v>6524.7000000000007</v>
      </c>
      <c r="DC21" s="76">
        <v>0</v>
      </c>
      <c r="DD21" s="75">
        <v>0</v>
      </c>
      <c r="DE21" s="75">
        <f t="shared" si="110"/>
        <v>5019</v>
      </c>
      <c r="DF21" s="77">
        <f t="shared" si="111"/>
        <v>31765.251</v>
      </c>
      <c r="DG21" s="75">
        <f t="shared" si="112"/>
        <v>7262.0266666666666</v>
      </c>
      <c r="DH21" s="75">
        <f t="shared" si="113"/>
        <v>3960</v>
      </c>
      <c r="DI21" s="75">
        <f t="shared" si="114"/>
        <v>110</v>
      </c>
      <c r="DJ21" s="77">
        <f t="shared" si="15"/>
        <v>11332.026666666667</v>
      </c>
      <c r="DK21" s="78">
        <f t="shared" si="205"/>
        <v>0</v>
      </c>
      <c r="DL21" s="78">
        <f t="shared" si="115"/>
        <v>0</v>
      </c>
      <c r="DM21" s="78">
        <f t="shared" si="116"/>
        <v>0</v>
      </c>
      <c r="DN21" s="78">
        <f t="shared" si="117"/>
        <v>0</v>
      </c>
      <c r="DO21" s="78">
        <f t="shared" si="118"/>
        <v>0</v>
      </c>
      <c r="DP21" s="78">
        <f t="shared" si="119"/>
        <v>0</v>
      </c>
      <c r="DQ21" s="78">
        <f t="shared" si="120"/>
        <v>0</v>
      </c>
      <c r="DR21" s="78">
        <f t="shared" si="121"/>
        <v>0</v>
      </c>
      <c r="DS21" s="75">
        <f t="shared" si="122"/>
        <v>0</v>
      </c>
      <c r="DT21" s="75">
        <f t="shared" si="16"/>
        <v>3011.3999999999996</v>
      </c>
      <c r="DU21" s="75">
        <f t="shared" si="207"/>
        <v>0</v>
      </c>
      <c r="DV21" s="75">
        <f t="shared" si="208"/>
        <v>0</v>
      </c>
      <c r="DW21" s="75">
        <f t="shared" si="123"/>
        <v>200.75999999999996</v>
      </c>
      <c r="DX21" s="75">
        <f t="shared" si="209"/>
        <v>250.94999999999996</v>
      </c>
      <c r="DY21" s="75">
        <f t="shared" si="124"/>
        <v>195.74099999999999</v>
      </c>
      <c r="DZ21" s="75">
        <f t="shared" si="125"/>
        <v>75.284999999999982</v>
      </c>
      <c r="EA21" s="75">
        <f t="shared" si="126"/>
        <v>200.75999999999996</v>
      </c>
      <c r="EB21" s="75">
        <f t="shared" si="127"/>
        <v>418.24999999999994</v>
      </c>
      <c r="EC21" s="75">
        <f t="shared" si="128"/>
        <v>300.23658</v>
      </c>
      <c r="ED21" s="75">
        <v>0</v>
      </c>
      <c r="EE21" s="75">
        <f t="shared" si="129"/>
        <v>150.57</v>
      </c>
      <c r="EF21" s="75">
        <f t="shared" si="130"/>
        <v>150.57</v>
      </c>
      <c r="EG21" s="75">
        <v>0</v>
      </c>
      <c r="EH21" s="75">
        <f t="shared" si="131"/>
        <v>155.83994999999996</v>
      </c>
      <c r="EI21" s="78">
        <f t="shared" si="227"/>
        <v>5111</v>
      </c>
      <c r="EJ21" s="78">
        <f t="shared" si="228"/>
        <v>93</v>
      </c>
      <c r="EK21" s="78">
        <f t="shared" si="134"/>
        <v>175</v>
      </c>
      <c r="EL21" s="77">
        <f t="shared" si="229"/>
        <v>213315.91766666665</v>
      </c>
      <c r="EM21" s="77">
        <f t="shared" si="230"/>
        <v>229758.94433333332</v>
      </c>
      <c r="EN21" s="77"/>
      <c r="EO21" s="77">
        <f t="shared" si="231"/>
        <v>213316</v>
      </c>
      <c r="EP21" s="77">
        <f t="shared" si="232"/>
        <v>7263</v>
      </c>
      <c r="EQ21" s="77">
        <f t="shared" si="233"/>
        <v>110</v>
      </c>
      <c r="ER21" s="77">
        <f t="shared" si="234"/>
        <v>3960</v>
      </c>
      <c r="ES21" s="76"/>
      <c r="ET21" s="75">
        <f t="shared" si="140"/>
        <v>8365</v>
      </c>
      <c r="EU21" s="75">
        <f t="shared" si="206"/>
        <v>10800</v>
      </c>
      <c r="EV21" s="75">
        <f t="shared" si="141"/>
        <v>10800</v>
      </c>
      <c r="EW21" s="75">
        <f t="shared" si="21"/>
        <v>8365</v>
      </c>
      <c r="EX21" s="75">
        <f t="shared" si="22"/>
        <v>101774.16666666667</v>
      </c>
      <c r="EY21" s="75">
        <f t="shared" si="142"/>
        <v>181550.66666666666</v>
      </c>
      <c r="EZ21" s="79"/>
      <c r="FA21" s="76"/>
      <c r="FB21" s="80">
        <f t="shared" si="235"/>
        <v>0</v>
      </c>
      <c r="FC21" s="80">
        <f t="shared" si="236"/>
        <v>0</v>
      </c>
      <c r="FD21" s="80">
        <f t="shared" si="237"/>
        <v>100380</v>
      </c>
      <c r="FE21" s="80">
        <f t="shared" si="238"/>
        <v>1394.1666666666665</v>
      </c>
      <c r="FF21" s="80">
        <f t="shared" si="239"/>
        <v>0</v>
      </c>
      <c r="FG21" s="80">
        <f t="shared" si="240"/>
        <v>0</v>
      </c>
      <c r="FH21" s="80">
        <f t="shared" si="241"/>
        <v>0</v>
      </c>
      <c r="FI21" s="80">
        <f t="shared" si="242"/>
        <v>0</v>
      </c>
      <c r="FJ21" s="80">
        <f t="shared" si="243"/>
        <v>0</v>
      </c>
      <c r="FK21" s="80">
        <f t="shared" si="244"/>
        <v>0</v>
      </c>
      <c r="FL21" s="80">
        <f t="shared" si="245"/>
        <v>18000</v>
      </c>
      <c r="FM21" s="80">
        <f t="shared" si="246"/>
        <v>8640</v>
      </c>
      <c r="FN21" s="80">
        <v>0</v>
      </c>
      <c r="FO21" s="80">
        <f t="shared" si="247"/>
        <v>2350</v>
      </c>
      <c r="FP21" s="80">
        <f t="shared" si="248"/>
        <v>2500</v>
      </c>
      <c r="FQ21" s="80">
        <f t="shared" si="249"/>
        <v>0</v>
      </c>
      <c r="FR21" s="80">
        <f t="shared" si="250"/>
        <v>0</v>
      </c>
      <c r="FS21" s="80">
        <f t="shared" si="251"/>
        <v>0</v>
      </c>
      <c r="FT21" s="80">
        <f t="shared" si="252"/>
        <v>0</v>
      </c>
      <c r="FU21" s="80">
        <f t="shared" si="253"/>
        <v>0</v>
      </c>
      <c r="FV21" s="80">
        <f t="shared" si="254"/>
        <v>0</v>
      </c>
      <c r="FW21" s="80">
        <f t="shared" si="255"/>
        <v>10007.886000000002</v>
      </c>
      <c r="FX21" s="80">
        <f t="shared" si="256"/>
        <v>0</v>
      </c>
      <c r="FY21" s="80">
        <f t="shared" si="257"/>
        <v>0</v>
      </c>
      <c r="FZ21" s="80">
        <f t="shared" si="258"/>
        <v>5019</v>
      </c>
      <c r="GA21" s="80">
        <f t="shared" si="259"/>
        <v>0</v>
      </c>
      <c r="GB21" s="80">
        <f t="shared" si="260"/>
        <v>5194.6649999999991</v>
      </c>
      <c r="GC21" s="80">
        <f t="shared" si="40"/>
        <v>6524.7000000000007</v>
      </c>
      <c r="GD21" s="80">
        <f t="shared" si="41"/>
        <v>0</v>
      </c>
      <c r="GE21" s="80">
        <f t="shared" si="42"/>
        <v>0</v>
      </c>
      <c r="GF21" s="80">
        <v>0</v>
      </c>
      <c r="GG21" s="80">
        <f t="shared" si="43"/>
        <v>5019</v>
      </c>
      <c r="GH21" s="80">
        <v>0</v>
      </c>
      <c r="GI21" s="80">
        <f t="shared" si="44"/>
        <v>9720</v>
      </c>
      <c r="GJ21" s="80">
        <f t="shared" si="45"/>
        <v>9600</v>
      </c>
      <c r="GK21" s="80">
        <f t="shared" si="46"/>
        <v>9900</v>
      </c>
      <c r="GL21" s="80">
        <f t="shared" si="47"/>
        <v>0</v>
      </c>
      <c r="GM21" s="80">
        <f t="shared" si="48"/>
        <v>0</v>
      </c>
      <c r="GN21" s="80">
        <f t="shared" si="49"/>
        <v>500</v>
      </c>
      <c r="GO21" s="80">
        <f t="shared" si="50"/>
        <v>0</v>
      </c>
      <c r="GP21" s="80">
        <f t="shared" si="51"/>
        <v>0</v>
      </c>
      <c r="GQ21" s="80">
        <f t="shared" si="52"/>
        <v>0</v>
      </c>
      <c r="GR21" s="80">
        <f t="shared" si="53"/>
        <v>0</v>
      </c>
      <c r="GS21" s="80">
        <f t="shared" si="54"/>
        <v>1000</v>
      </c>
      <c r="GT21" s="80">
        <f t="shared" si="55"/>
        <v>0</v>
      </c>
      <c r="GU21" s="80">
        <f t="shared" si="56"/>
        <v>0</v>
      </c>
      <c r="GV21" s="80">
        <f t="shared" si="57"/>
        <v>0</v>
      </c>
      <c r="GW21" s="80">
        <f t="shared" si="58"/>
        <v>0</v>
      </c>
      <c r="GX21" s="80">
        <f t="shared" si="59"/>
        <v>2509.5</v>
      </c>
      <c r="GY21" s="80">
        <f t="shared" si="60"/>
        <v>0</v>
      </c>
      <c r="GZ21" s="80">
        <v>0</v>
      </c>
      <c r="HA21" s="80">
        <f t="shared" si="61"/>
        <v>5111</v>
      </c>
      <c r="HB21" s="80">
        <f t="shared" si="62"/>
        <v>8365</v>
      </c>
      <c r="HC21" s="80">
        <f t="shared" si="63"/>
        <v>6692</v>
      </c>
      <c r="HD21" s="80">
        <f t="shared" si="64"/>
        <v>213315.9176666667</v>
      </c>
      <c r="HE21" s="80">
        <f t="shared" si="65"/>
        <v>7262.0266666666685</v>
      </c>
      <c r="HF21" s="80">
        <f t="shared" si="66"/>
        <v>110</v>
      </c>
      <c r="HG21" s="80">
        <f t="shared" si="67"/>
        <v>3960</v>
      </c>
      <c r="HH21" s="80">
        <f t="shared" si="145"/>
        <v>11332.026666666668</v>
      </c>
      <c r="HI21" s="76"/>
      <c r="HJ21" s="76">
        <f t="shared" si="146"/>
        <v>0</v>
      </c>
      <c r="HK21" s="76">
        <f t="shared" si="147"/>
        <v>0</v>
      </c>
      <c r="HL21" s="76">
        <f t="shared" si="148"/>
        <v>100380</v>
      </c>
      <c r="HM21" s="76">
        <f t="shared" si="149"/>
        <v>1395</v>
      </c>
      <c r="HN21" s="76">
        <f t="shared" si="150"/>
        <v>0</v>
      </c>
      <c r="HO21" s="76">
        <f t="shared" si="151"/>
        <v>0</v>
      </c>
      <c r="HP21" s="76">
        <f t="shared" si="152"/>
        <v>0</v>
      </c>
      <c r="HQ21" s="76">
        <f t="shared" si="153"/>
        <v>0</v>
      </c>
      <c r="HR21" s="76">
        <f t="shared" si="154"/>
        <v>0</v>
      </c>
      <c r="HS21" s="76">
        <f t="shared" si="155"/>
        <v>0</v>
      </c>
      <c r="HT21" s="76">
        <f t="shared" si="156"/>
        <v>18000</v>
      </c>
      <c r="HU21" s="76">
        <f t="shared" si="157"/>
        <v>8640</v>
      </c>
      <c r="HV21" s="76">
        <f t="shared" si="158"/>
        <v>0</v>
      </c>
      <c r="HW21" s="76">
        <f t="shared" si="159"/>
        <v>2350</v>
      </c>
      <c r="HX21" s="76">
        <f t="shared" si="160"/>
        <v>2500</v>
      </c>
      <c r="HY21" s="76">
        <f t="shared" si="161"/>
        <v>0</v>
      </c>
      <c r="HZ21" s="76">
        <f t="shared" si="162"/>
        <v>0</v>
      </c>
      <c r="IA21" s="76">
        <f t="shared" si="163"/>
        <v>0</v>
      </c>
      <c r="IB21" s="76">
        <f t="shared" si="164"/>
        <v>0</v>
      </c>
      <c r="IC21" s="76">
        <f t="shared" si="165"/>
        <v>0</v>
      </c>
      <c r="ID21" s="76">
        <f t="shared" si="166"/>
        <v>0</v>
      </c>
      <c r="IE21" s="76">
        <f t="shared" si="167"/>
        <v>10008</v>
      </c>
      <c r="IF21" s="76">
        <f t="shared" si="168"/>
        <v>0</v>
      </c>
      <c r="IG21" s="76">
        <f t="shared" si="169"/>
        <v>0</v>
      </c>
      <c r="IH21" s="76">
        <f t="shared" si="170"/>
        <v>5019</v>
      </c>
      <c r="II21" s="76">
        <f t="shared" si="171"/>
        <v>0</v>
      </c>
      <c r="IJ21" s="76">
        <f t="shared" si="172"/>
        <v>5195</v>
      </c>
      <c r="IK21" s="76">
        <f t="shared" si="173"/>
        <v>6525</v>
      </c>
      <c r="IL21" s="76">
        <f t="shared" si="174"/>
        <v>0</v>
      </c>
      <c r="IM21" s="76">
        <f t="shared" si="175"/>
        <v>0</v>
      </c>
      <c r="IN21" s="76">
        <f t="shared" si="176"/>
        <v>0</v>
      </c>
      <c r="IO21" s="76">
        <f t="shared" si="177"/>
        <v>5019</v>
      </c>
      <c r="IP21" s="76">
        <f t="shared" si="178"/>
        <v>0</v>
      </c>
      <c r="IQ21" s="76">
        <f t="shared" si="179"/>
        <v>9720</v>
      </c>
      <c r="IR21" s="76">
        <f t="shared" si="180"/>
        <v>9600</v>
      </c>
      <c r="IS21" s="76">
        <f t="shared" si="181"/>
        <v>9900</v>
      </c>
      <c r="IT21" s="76">
        <f t="shared" si="182"/>
        <v>0</v>
      </c>
      <c r="IU21" s="76">
        <f t="shared" si="183"/>
        <v>0</v>
      </c>
      <c r="IV21" s="76">
        <f t="shared" si="184"/>
        <v>500</v>
      </c>
      <c r="IW21" s="76">
        <f t="shared" si="185"/>
        <v>0</v>
      </c>
      <c r="IX21" s="76">
        <f t="shared" si="186"/>
        <v>0</v>
      </c>
      <c r="IY21" s="76">
        <f t="shared" si="187"/>
        <v>0</v>
      </c>
      <c r="IZ21" s="76">
        <f t="shared" si="188"/>
        <v>0</v>
      </c>
      <c r="JA21" s="76">
        <f t="shared" si="189"/>
        <v>1000</v>
      </c>
      <c r="JB21" s="76">
        <f t="shared" si="190"/>
        <v>0</v>
      </c>
      <c r="JC21" s="76">
        <f t="shared" si="191"/>
        <v>0</v>
      </c>
      <c r="JD21" s="76">
        <f t="shared" si="192"/>
        <v>0</v>
      </c>
      <c r="JE21" s="76">
        <f t="shared" si="193"/>
        <v>0</v>
      </c>
      <c r="JF21" s="76">
        <f t="shared" si="194"/>
        <v>2510</v>
      </c>
      <c r="JG21" s="76">
        <f t="shared" si="195"/>
        <v>0</v>
      </c>
      <c r="JH21" s="76">
        <f t="shared" si="196"/>
        <v>0</v>
      </c>
      <c r="JI21" s="76">
        <f t="shared" si="197"/>
        <v>5111</v>
      </c>
      <c r="JJ21" s="76">
        <f t="shared" si="198"/>
        <v>8365</v>
      </c>
      <c r="JK21" s="76">
        <f t="shared" si="199"/>
        <v>6692</v>
      </c>
      <c r="JL21" s="76">
        <f t="shared" si="200"/>
        <v>213316</v>
      </c>
      <c r="JM21" s="76">
        <f t="shared" si="201"/>
        <v>7263</v>
      </c>
      <c r="JN21" s="76">
        <f t="shared" si="202"/>
        <v>110</v>
      </c>
      <c r="JO21" s="76">
        <f t="shared" si="203"/>
        <v>3960</v>
      </c>
      <c r="JP21" s="67">
        <f t="shared" si="204"/>
        <v>11333</v>
      </c>
      <c r="JT21" s="71"/>
      <c r="JU21" s="82"/>
      <c r="JV21" s="82"/>
      <c r="JW21" s="71"/>
    </row>
    <row r="22" spans="1:283" s="66" customFormat="1" ht="15" customHeight="1" x14ac:dyDescent="0.25">
      <c r="A22" s="63">
        <v>18</v>
      </c>
      <c r="B22" s="63" t="s">
        <v>327</v>
      </c>
      <c r="C22" s="122" t="s">
        <v>341</v>
      </c>
      <c r="D22" s="63">
        <v>1403</v>
      </c>
      <c r="E22" s="64" t="s">
        <v>342</v>
      </c>
      <c r="F22" s="63" t="s">
        <v>330</v>
      </c>
      <c r="G22" s="65" t="s">
        <v>331</v>
      </c>
      <c r="I22" s="63" t="str">
        <f t="shared" si="10"/>
        <v>21123.18.3.18.1403.E020C0100000.04-001</v>
      </c>
      <c r="J22" s="63"/>
      <c r="K22" s="64"/>
      <c r="L22" s="63">
        <v>18</v>
      </c>
      <c r="M22" s="63"/>
      <c r="N22" s="67" t="s">
        <v>332</v>
      </c>
      <c r="O22" s="66" t="s">
        <v>333</v>
      </c>
      <c r="P22" s="66" t="s">
        <v>334</v>
      </c>
      <c r="Q22" s="68" t="str">
        <f t="shared" si="70"/>
        <v>XXXX FFFF HHH</v>
      </c>
      <c r="R22" s="63"/>
      <c r="S22" s="63"/>
      <c r="T22" s="124" t="s">
        <v>301</v>
      </c>
      <c r="U22" s="69">
        <v>18</v>
      </c>
      <c r="V22" s="125">
        <v>5010</v>
      </c>
      <c r="Y22" s="70"/>
      <c r="Z22" s="70"/>
      <c r="AA22" s="63"/>
      <c r="AB22" s="72" t="str">
        <f t="shared" si="71"/>
        <v/>
      </c>
      <c r="AC22" s="72" t="str">
        <f t="shared" si="72"/>
        <v/>
      </c>
      <c r="AD22" s="69" t="s">
        <v>370</v>
      </c>
      <c r="AE22" s="69" t="s">
        <v>371</v>
      </c>
      <c r="AF22" s="69" t="s">
        <v>210</v>
      </c>
      <c r="AG22" s="69">
        <v>1</v>
      </c>
      <c r="AH22" s="124">
        <v>12</v>
      </c>
      <c r="AI22" s="73">
        <f>IF(T22="CO",VLOOKUP(V22,TABULADOR!$A$4:$B$21,2,FALSE),0)</f>
        <v>0</v>
      </c>
      <c r="AJ22" s="73">
        <f>IF(T22="BA",VLOOKUP(V22,TABULADOR!$C$4:$D$21,2,FALSE),0)</f>
        <v>8365</v>
      </c>
      <c r="AK22" s="73">
        <v>0</v>
      </c>
      <c r="AL22" s="73">
        <v>0</v>
      </c>
      <c r="AM22" s="73">
        <v>0</v>
      </c>
      <c r="AN22" s="73">
        <v>0</v>
      </c>
      <c r="AO22" s="73">
        <v>0</v>
      </c>
      <c r="AP22" s="73">
        <v>0</v>
      </c>
      <c r="AQ22" s="73">
        <v>0</v>
      </c>
      <c r="AR22" s="73">
        <v>0</v>
      </c>
      <c r="AS22" s="73">
        <v>0</v>
      </c>
      <c r="AT22" s="73">
        <v>0</v>
      </c>
      <c r="AU22" s="73">
        <f>VLOOKUP(V22,TABULADOR!$C$4:$E$21,3,FALSE)</f>
        <v>500</v>
      </c>
      <c r="AV22" s="73">
        <f>VLOOKUP(V22,TABULADOR!$C$4:$F$21,4,FALSE)</f>
        <v>310</v>
      </c>
      <c r="AW22" s="73">
        <f>VLOOKUP(V22,TABULADOR!$C$4:$G$21,5,FALSE)</f>
        <v>825</v>
      </c>
      <c r="AX22" s="73">
        <f>VLOOKUP(V22,TABULADOR!$C$4:$H$21,6,FALSE)</f>
        <v>800</v>
      </c>
      <c r="AY22" s="73">
        <f>VLOOKUP(V22,TABULADOR!$C$4:$I$21,7,FALSE)</f>
        <v>0</v>
      </c>
      <c r="AZ22" s="74">
        <f t="shared" si="73"/>
        <v>10800</v>
      </c>
      <c r="BA22" s="75">
        <f t="shared" si="74"/>
        <v>0</v>
      </c>
      <c r="BB22" s="75">
        <f t="shared" si="210"/>
        <v>100380</v>
      </c>
      <c r="BC22" s="75">
        <f t="shared" si="211"/>
        <v>0</v>
      </c>
      <c r="BD22" s="75">
        <f t="shared" si="212"/>
        <v>0</v>
      </c>
      <c r="BE22" s="75">
        <f t="shared" si="213"/>
        <v>0</v>
      </c>
      <c r="BF22" s="75">
        <f t="shared" si="214"/>
        <v>0</v>
      </c>
      <c r="BG22" s="75">
        <f t="shared" si="215"/>
        <v>0</v>
      </c>
      <c r="BH22" s="75">
        <f t="shared" si="216"/>
        <v>0</v>
      </c>
      <c r="BI22" s="75">
        <f t="shared" si="217"/>
        <v>0</v>
      </c>
      <c r="BJ22" s="75">
        <f t="shared" si="218"/>
        <v>0</v>
      </c>
      <c r="BK22" s="75">
        <f t="shared" si="219"/>
        <v>0</v>
      </c>
      <c r="BL22" s="75">
        <f t="shared" si="220"/>
        <v>0</v>
      </c>
      <c r="BM22" s="75">
        <f t="shared" si="221"/>
        <v>6000</v>
      </c>
      <c r="BN22" s="75">
        <f t="shared" si="222"/>
        <v>3720</v>
      </c>
      <c r="BO22" s="75">
        <f t="shared" si="223"/>
        <v>9900</v>
      </c>
      <c r="BP22" s="75">
        <f t="shared" si="224"/>
        <v>9600</v>
      </c>
      <c r="BQ22" s="75">
        <f t="shared" si="224"/>
        <v>0</v>
      </c>
      <c r="BR22" s="74">
        <f t="shared" si="90"/>
        <v>129600</v>
      </c>
      <c r="BS22" s="75">
        <f t="shared" si="91"/>
        <v>0</v>
      </c>
      <c r="BT22" s="75">
        <f t="shared" si="92"/>
        <v>1394.1666666666665</v>
      </c>
      <c r="BU22" s="75">
        <f t="shared" si="93"/>
        <v>8640</v>
      </c>
      <c r="BV22" s="114">
        <v>0</v>
      </c>
      <c r="BW22" s="114">
        <v>0</v>
      </c>
      <c r="BX22" s="75">
        <f t="shared" si="94"/>
        <v>18000</v>
      </c>
      <c r="BY22" s="114">
        <f t="shared" si="225"/>
        <v>0</v>
      </c>
      <c r="BZ22" s="114">
        <f t="shared" si="226"/>
        <v>0</v>
      </c>
      <c r="CA22" s="114">
        <f t="shared" si="97"/>
        <v>0</v>
      </c>
      <c r="CB22" s="114">
        <f t="shared" si="98"/>
        <v>0</v>
      </c>
      <c r="CC22" s="76">
        <f t="shared" si="99"/>
        <v>2500</v>
      </c>
      <c r="CD22" s="75">
        <f t="shared" si="100"/>
        <v>500</v>
      </c>
      <c r="CE22" s="75">
        <f t="shared" si="101"/>
        <v>1850</v>
      </c>
      <c r="CF22" s="121">
        <v>0</v>
      </c>
      <c r="CG22" s="121">
        <v>0</v>
      </c>
      <c r="CH22" s="75">
        <f t="shared" si="102"/>
        <v>500</v>
      </c>
      <c r="CI22" s="76">
        <f t="shared" si="103"/>
        <v>0</v>
      </c>
      <c r="CJ22" s="76">
        <v>0</v>
      </c>
      <c r="CK22" s="76">
        <v>0</v>
      </c>
      <c r="CL22" s="76">
        <v>0</v>
      </c>
      <c r="CM22" s="76">
        <f t="shared" si="104"/>
        <v>1000</v>
      </c>
      <c r="CN22" s="76">
        <v>0</v>
      </c>
      <c r="CO22" s="76">
        <v>0</v>
      </c>
      <c r="CP22" s="76">
        <v>0</v>
      </c>
      <c r="CQ22" s="77">
        <f t="shared" si="12"/>
        <v>2509.5</v>
      </c>
      <c r="CR22" s="121">
        <v>0</v>
      </c>
      <c r="CS22" s="77">
        <f t="shared" si="105"/>
        <v>8365</v>
      </c>
      <c r="CT22" s="77">
        <f t="shared" si="106"/>
        <v>6692</v>
      </c>
      <c r="CU22" s="77">
        <f t="shared" si="13"/>
        <v>51950.666666666664</v>
      </c>
      <c r="CV22" s="75">
        <f t="shared" si="107"/>
        <v>10007.886000000002</v>
      </c>
      <c r="CW22" s="75">
        <v>0</v>
      </c>
      <c r="CX22" s="75">
        <f t="shared" si="108"/>
        <v>5019</v>
      </c>
      <c r="CY22" s="75">
        <v>0</v>
      </c>
      <c r="CZ22" s="75">
        <f t="shared" si="109"/>
        <v>5194.6649999999991</v>
      </c>
      <c r="DA22" s="75">
        <v>0</v>
      </c>
      <c r="DB22" s="75">
        <f t="shared" ref="DB22" si="261">IF(T22="CO",((EW22*0.02)*3.25)*AH22,IF(T22="BA",((EW22*0.02)*3.25)*AH22,IF(T22="EV",((EW22*0.02)*3.25)*AH22,0)))</f>
        <v>6524.7000000000007</v>
      </c>
      <c r="DC22" s="76">
        <v>0</v>
      </c>
      <c r="DD22" s="75">
        <v>0</v>
      </c>
      <c r="DE22" s="75">
        <f t="shared" si="110"/>
        <v>5019</v>
      </c>
      <c r="DF22" s="77">
        <f t="shared" si="111"/>
        <v>31765.251</v>
      </c>
      <c r="DG22" s="75">
        <f t="shared" si="112"/>
        <v>7262.0266666666666</v>
      </c>
      <c r="DH22" s="75">
        <f t="shared" si="113"/>
        <v>3960</v>
      </c>
      <c r="DI22" s="75">
        <f t="shared" si="114"/>
        <v>110</v>
      </c>
      <c r="DJ22" s="77">
        <f t="shared" si="15"/>
        <v>11332.026666666667</v>
      </c>
      <c r="DK22" s="78">
        <f t="shared" si="205"/>
        <v>0</v>
      </c>
      <c r="DL22" s="78">
        <f t="shared" si="115"/>
        <v>0</v>
      </c>
      <c r="DM22" s="78">
        <f t="shared" si="116"/>
        <v>0</v>
      </c>
      <c r="DN22" s="78">
        <f t="shared" si="117"/>
        <v>0</v>
      </c>
      <c r="DO22" s="78">
        <f t="shared" si="118"/>
        <v>0</v>
      </c>
      <c r="DP22" s="78">
        <f t="shared" si="119"/>
        <v>0</v>
      </c>
      <c r="DQ22" s="78">
        <f t="shared" si="120"/>
        <v>0</v>
      </c>
      <c r="DR22" s="78">
        <f t="shared" si="121"/>
        <v>0</v>
      </c>
      <c r="DS22" s="75">
        <f t="shared" si="122"/>
        <v>0</v>
      </c>
      <c r="DT22" s="75">
        <f t="shared" si="16"/>
        <v>3011.3999999999996</v>
      </c>
      <c r="DU22" s="75">
        <f t="shared" si="207"/>
        <v>0</v>
      </c>
      <c r="DV22" s="75">
        <f t="shared" si="208"/>
        <v>0</v>
      </c>
      <c r="DW22" s="75">
        <f t="shared" si="123"/>
        <v>200.75999999999996</v>
      </c>
      <c r="DX22" s="75">
        <f t="shared" si="209"/>
        <v>250.94999999999996</v>
      </c>
      <c r="DY22" s="75">
        <f t="shared" si="124"/>
        <v>195.74099999999999</v>
      </c>
      <c r="DZ22" s="75">
        <f t="shared" si="125"/>
        <v>75.284999999999982</v>
      </c>
      <c r="EA22" s="75">
        <f t="shared" si="126"/>
        <v>200.75999999999996</v>
      </c>
      <c r="EB22" s="75">
        <f t="shared" si="127"/>
        <v>418.24999999999994</v>
      </c>
      <c r="EC22" s="75">
        <f t="shared" si="128"/>
        <v>300.23658</v>
      </c>
      <c r="ED22" s="75">
        <v>0</v>
      </c>
      <c r="EE22" s="75">
        <f t="shared" si="129"/>
        <v>150.57</v>
      </c>
      <c r="EF22" s="75">
        <f t="shared" si="130"/>
        <v>150.57</v>
      </c>
      <c r="EG22" s="75">
        <v>0</v>
      </c>
      <c r="EH22" s="75">
        <f t="shared" si="131"/>
        <v>155.83994999999996</v>
      </c>
      <c r="EI22" s="78">
        <f t="shared" si="227"/>
        <v>5111</v>
      </c>
      <c r="EJ22" s="78">
        <f t="shared" si="228"/>
        <v>93</v>
      </c>
      <c r="EK22" s="78">
        <f t="shared" si="134"/>
        <v>175</v>
      </c>
      <c r="EL22" s="77">
        <f t="shared" si="229"/>
        <v>213315.91766666665</v>
      </c>
      <c r="EM22" s="77">
        <f t="shared" si="230"/>
        <v>229758.94433333332</v>
      </c>
      <c r="EN22" s="77"/>
      <c r="EO22" s="77">
        <f t="shared" si="231"/>
        <v>213316</v>
      </c>
      <c r="EP22" s="77">
        <f t="shared" si="232"/>
        <v>7263</v>
      </c>
      <c r="EQ22" s="77">
        <f t="shared" si="233"/>
        <v>110</v>
      </c>
      <c r="ER22" s="77">
        <f t="shared" si="234"/>
        <v>3960</v>
      </c>
      <c r="ES22" s="76"/>
      <c r="ET22" s="75">
        <f t="shared" si="140"/>
        <v>8365</v>
      </c>
      <c r="EU22" s="75">
        <f t="shared" si="206"/>
        <v>10800</v>
      </c>
      <c r="EV22" s="75">
        <f t="shared" si="141"/>
        <v>10800</v>
      </c>
      <c r="EW22" s="75">
        <f t="shared" si="21"/>
        <v>8365</v>
      </c>
      <c r="EX22" s="75">
        <f t="shared" si="22"/>
        <v>101774.16666666667</v>
      </c>
      <c r="EY22" s="75">
        <f t="shared" si="142"/>
        <v>181550.66666666666</v>
      </c>
      <c r="EZ22" s="79"/>
      <c r="FA22" s="76"/>
      <c r="FB22" s="80">
        <f t="shared" si="235"/>
        <v>0</v>
      </c>
      <c r="FC22" s="80">
        <f t="shared" si="236"/>
        <v>0</v>
      </c>
      <c r="FD22" s="80">
        <f t="shared" si="237"/>
        <v>100380</v>
      </c>
      <c r="FE22" s="80">
        <f t="shared" si="238"/>
        <v>1394.1666666666665</v>
      </c>
      <c r="FF22" s="80">
        <f t="shared" si="239"/>
        <v>0</v>
      </c>
      <c r="FG22" s="80">
        <f t="shared" si="240"/>
        <v>0</v>
      </c>
      <c r="FH22" s="80">
        <f t="shared" si="241"/>
        <v>0</v>
      </c>
      <c r="FI22" s="80">
        <f t="shared" si="242"/>
        <v>0</v>
      </c>
      <c r="FJ22" s="80">
        <f t="shared" si="243"/>
        <v>0</v>
      </c>
      <c r="FK22" s="80">
        <f t="shared" si="244"/>
        <v>0</v>
      </c>
      <c r="FL22" s="80">
        <f t="shared" si="245"/>
        <v>18000</v>
      </c>
      <c r="FM22" s="80">
        <f t="shared" si="246"/>
        <v>8640</v>
      </c>
      <c r="FN22" s="80">
        <v>0</v>
      </c>
      <c r="FO22" s="80">
        <f t="shared" si="247"/>
        <v>2350</v>
      </c>
      <c r="FP22" s="80">
        <f t="shared" si="248"/>
        <v>2500</v>
      </c>
      <c r="FQ22" s="80">
        <f t="shared" si="249"/>
        <v>0</v>
      </c>
      <c r="FR22" s="80">
        <f t="shared" si="250"/>
        <v>0</v>
      </c>
      <c r="FS22" s="80">
        <f t="shared" si="251"/>
        <v>0</v>
      </c>
      <c r="FT22" s="80">
        <f t="shared" si="252"/>
        <v>0</v>
      </c>
      <c r="FU22" s="80">
        <f t="shared" si="253"/>
        <v>0</v>
      </c>
      <c r="FV22" s="80">
        <f t="shared" si="254"/>
        <v>0</v>
      </c>
      <c r="FW22" s="80">
        <f t="shared" si="255"/>
        <v>10007.886000000002</v>
      </c>
      <c r="FX22" s="80">
        <f t="shared" si="256"/>
        <v>0</v>
      </c>
      <c r="FY22" s="80">
        <f t="shared" si="257"/>
        <v>0</v>
      </c>
      <c r="FZ22" s="80">
        <f t="shared" si="258"/>
        <v>5019</v>
      </c>
      <c r="GA22" s="80">
        <f t="shared" si="259"/>
        <v>0</v>
      </c>
      <c r="GB22" s="80">
        <f t="shared" si="260"/>
        <v>5194.6649999999991</v>
      </c>
      <c r="GC22" s="80">
        <f t="shared" si="40"/>
        <v>6524.7000000000007</v>
      </c>
      <c r="GD22" s="80">
        <f t="shared" si="41"/>
        <v>0</v>
      </c>
      <c r="GE22" s="80">
        <f t="shared" si="42"/>
        <v>0</v>
      </c>
      <c r="GF22" s="80">
        <v>0</v>
      </c>
      <c r="GG22" s="80">
        <f t="shared" si="43"/>
        <v>5019</v>
      </c>
      <c r="GH22" s="80">
        <v>0</v>
      </c>
      <c r="GI22" s="80">
        <f t="shared" si="44"/>
        <v>9720</v>
      </c>
      <c r="GJ22" s="80">
        <f t="shared" si="45"/>
        <v>9600</v>
      </c>
      <c r="GK22" s="80">
        <f t="shared" si="46"/>
        <v>9900</v>
      </c>
      <c r="GL22" s="80">
        <f t="shared" si="47"/>
        <v>0</v>
      </c>
      <c r="GM22" s="80">
        <f t="shared" si="48"/>
        <v>0</v>
      </c>
      <c r="GN22" s="80">
        <f t="shared" si="49"/>
        <v>500</v>
      </c>
      <c r="GO22" s="80">
        <f t="shared" si="50"/>
        <v>0</v>
      </c>
      <c r="GP22" s="80">
        <f t="shared" si="51"/>
        <v>0</v>
      </c>
      <c r="GQ22" s="80">
        <f t="shared" si="52"/>
        <v>0</v>
      </c>
      <c r="GR22" s="80">
        <f t="shared" si="53"/>
        <v>0</v>
      </c>
      <c r="GS22" s="80">
        <f t="shared" si="54"/>
        <v>1000</v>
      </c>
      <c r="GT22" s="80">
        <f t="shared" si="55"/>
        <v>0</v>
      </c>
      <c r="GU22" s="80">
        <f t="shared" si="56"/>
        <v>0</v>
      </c>
      <c r="GV22" s="80">
        <f t="shared" si="57"/>
        <v>0</v>
      </c>
      <c r="GW22" s="80">
        <f t="shared" si="58"/>
        <v>0</v>
      </c>
      <c r="GX22" s="80">
        <f t="shared" si="59"/>
        <v>2509.5</v>
      </c>
      <c r="GY22" s="80">
        <f t="shared" si="60"/>
        <v>0</v>
      </c>
      <c r="GZ22" s="80">
        <v>0</v>
      </c>
      <c r="HA22" s="80">
        <f t="shared" si="61"/>
        <v>5111</v>
      </c>
      <c r="HB22" s="80">
        <f t="shared" si="62"/>
        <v>8365</v>
      </c>
      <c r="HC22" s="80">
        <f t="shared" si="63"/>
        <v>6692</v>
      </c>
      <c r="HD22" s="80">
        <f t="shared" si="64"/>
        <v>213315.9176666667</v>
      </c>
      <c r="HE22" s="80">
        <f t="shared" si="65"/>
        <v>7262.0266666666685</v>
      </c>
      <c r="HF22" s="80">
        <f t="shared" si="66"/>
        <v>110</v>
      </c>
      <c r="HG22" s="80">
        <f t="shared" si="67"/>
        <v>3960</v>
      </c>
      <c r="HH22" s="80">
        <f t="shared" si="145"/>
        <v>11332.026666666668</v>
      </c>
      <c r="HI22" s="76"/>
      <c r="HJ22" s="76">
        <f t="shared" si="146"/>
        <v>0</v>
      </c>
      <c r="HK22" s="76">
        <f t="shared" si="147"/>
        <v>0</v>
      </c>
      <c r="HL22" s="76">
        <f t="shared" si="148"/>
        <v>100380</v>
      </c>
      <c r="HM22" s="76">
        <f t="shared" si="149"/>
        <v>1395</v>
      </c>
      <c r="HN22" s="76">
        <f t="shared" si="150"/>
        <v>0</v>
      </c>
      <c r="HO22" s="76">
        <f t="shared" si="151"/>
        <v>0</v>
      </c>
      <c r="HP22" s="76">
        <f t="shared" si="152"/>
        <v>0</v>
      </c>
      <c r="HQ22" s="76">
        <f t="shared" si="153"/>
        <v>0</v>
      </c>
      <c r="HR22" s="76">
        <f t="shared" si="154"/>
        <v>0</v>
      </c>
      <c r="HS22" s="76">
        <f t="shared" si="155"/>
        <v>0</v>
      </c>
      <c r="HT22" s="76">
        <f t="shared" si="156"/>
        <v>18000</v>
      </c>
      <c r="HU22" s="76">
        <f t="shared" si="157"/>
        <v>8640</v>
      </c>
      <c r="HV22" s="76">
        <f t="shared" si="158"/>
        <v>0</v>
      </c>
      <c r="HW22" s="76">
        <f t="shared" si="159"/>
        <v>2350</v>
      </c>
      <c r="HX22" s="76">
        <f t="shared" si="160"/>
        <v>2500</v>
      </c>
      <c r="HY22" s="76">
        <f t="shared" si="161"/>
        <v>0</v>
      </c>
      <c r="HZ22" s="76">
        <f t="shared" si="162"/>
        <v>0</v>
      </c>
      <c r="IA22" s="76">
        <f t="shared" si="163"/>
        <v>0</v>
      </c>
      <c r="IB22" s="76">
        <f t="shared" si="164"/>
        <v>0</v>
      </c>
      <c r="IC22" s="76">
        <f t="shared" si="165"/>
        <v>0</v>
      </c>
      <c r="ID22" s="76">
        <f t="shared" si="166"/>
        <v>0</v>
      </c>
      <c r="IE22" s="76">
        <f t="shared" si="167"/>
        <v>10008</v>
      </c>
      <c r="IF22" s="76">
        <f t="shared" si="168"/>
        <v>0</v>
      </c>
      <c r="IG22" s="76">
        <f t="shared" si="169"/>
        <v>0</v>
      </c>
      <c r="IH22" s="76">
        <f t="shared" si="170"/>
        <v>5019</v>
      </c>
      <c r="II22" s="76">
        <f t="shared" si="171"/>
        <v>0</v>
      </c>
      <c r="IJ22" s="76">
        <f t="shared" si="172"/>
        <v>5195</v>
      </c>
      <c r="IK22" s="76">
        <f t="shared" si="173"/>
        <v>6525</v>
      </c>
      <c r="IL22" s="76">
        <f t="shared" si="174"/>
        <v>0</v>
      </c>
      <c r="IM22" s="76">
        <f t="shared" si="175"/>
        <v>0</v>
      </c>
      <c r="IN22" s="76">
        <f t="shared" si="176"/>
        <v>0</v>
      </c>
      <c r="IO22" s="76">
        <f t="shared" si="177"/>
        <v>5019</v>
      </c>
      <c r="IP22" s="76">
        <f t="shared" si="178"/>
        <v>0</v>
      </c>
      <c r="IQ22" s="76">
        <f t="shared" si="179"/>
        <v>9720</v>
      </c>
      <c r="IR22" s="76">
        <f t="shared" si="180"/>
        <v>9600</v>
      </c>
      <c r="IS22" s="76">
        <f t="shared" si="181"/>
        <v>9900</v>
      </c>
      <c r="IT22" s="76">
        <f t="shared" si="182"/>
        <v>0</v>
      </c>
      <c r="IU22" s="76">
        <f t="shared" si="183"/>
        <v>0</v>
      </c>
      <c r="IV22" s="76">
        <f t="shared" si="184"/>
        <v>500</v>
      </c>
      <c r="IW22" s="76">
        <f t="shared" si="185"/>
        <v>0</v>
      </c>
      <c r="IX22" s="76">
        <f t="shared" si="186"/>
        <v>0</v>
      </c>
      <c r="IY22" s="76">
        <f t="shared" si="187"/>
        <v>0</v>
      </c>
      <c r="IZ22" s="76">
        <f t="shared" si="188"/>
        <v>0</v>
      </c>
      <c r="JA22" s="76">
        <f t="shared" si="189"/>
        <v>1000</v>
      </c>
      <c r="JB22" s="76">
        <f t="shared" si="190"/>
        <v>0</v>
      </c>
      <c r="JC22" s="76">
        <f t="shared" si="191"/>
        <v>0</v>
      </c>
      <c r="JD22" s="76">
        <f t="shared" si="192"/>
        <v>0</v>
      </c>
      <c r="JE22" s="76">
        <f t="shared" si="193"/>
        <v>0</v>
      </c>
      <c r="JF22" s="76">
        <f t="shared" si="194"/>
        <v>2510</v>
      </c>
      <c r="JG22" s="76">
        <f t="shared" si="195"/>
        <v>0</v>
      </c>
      <c r="JH22" s="76">
        <f t="shared" si="196"/>
        <v>0</v>
      </c>
      <c r="JI22" s="76">
        <f t="shared" si="197"/>
        <v>5111</v>
      </c>
      <c r="JJ22" s="76">
        <f t="shared" si="198"/>
        <v>8365</v>
      </c>
      <c r="JK22" s="76">
        <f t="shared" si="199"/>
        <v>6692</v>
      </c>
      <c r="JL22" s="76">
        <f t="shared" si="200"/>
        <v>213316</v>
      </c>
      <c r="JM22" s="76">
        <f t="shared" si="201"/>
        <v>7263</v>
      </c>
      <c r="JN22" s="76">
        <f t="shared" si="202"/>
        <v>110</v>
      </c>
      <c r="JO22" s="76">
        <f t="shared" si="203"/>
        <v>3960</v>
      </c>
      <c r="JP22" s="67">
        <f t="shared" si="204"/>
        <v>11333</v>
      </c>
      <c r="JT22" s="71"/>
      <c r="JU22" s="82"/>
      <c r="JV22" s="82"/>
      <c r="JW22" s="71"/>
    </row>
    <row r="23" spans="1:283" s="44" customFormat="1" ht="15" customHeight="1" x14ac:dyDescent="0.25">
      <c r="A23" s="41"/>
      <c r="B23" s="41"/>
      <c r="C23" s="123"/>
      <c r="D23" s="41"/>
      <c r="E23" s="42"/>
      <c r="F23" s="41"/>
      <c r="G23" s="43"/>
      <c r="I23" s="41"/>
      <c r="J23" s="41"/>
      <c r="K23" s="42"/>
      <c r="L23" s="41"/>
      <c r="M23" s="41"/>
      <c r="N23" s="45"/>
      <c r="Q23" s="46"/>
      <c r="R23" s="41"/>
      <c r="S23" s="41"/>
      <c r="T23" s="47"/>
      <c r="U23" s="47"/>
      <c r="V23" s="41"/>
      <c r="Y23" s="48"/>
      <c r="Z23" s="48"/>
      <c r="AA23" s="41"/>
      <c r="AB23" s="49"/>
      <c r="AC23" s="49"/>
      <c r="AD23" s="47"/>
      <c r="AE23" s="47"/>
      <c r="AF23" s="47"/>
      <c r="AG23" s="47"/>
      <c r="AH23" s="47"/>
      <c r="AI23" s="50"/>
      <c r="AJ23" s="50"/>
      <c r="AK23" s="50"/>
      <c r="AL23" s="50"/>
      <c r="AM23" s="50"/>
      <c r="AN23" s="50"/>
      <c r="AO23" s="50"/>
      <c r="AP23" s="50"/>
      <c r="AQ23" s="50"/>
      <c r="AR23" s="50"/>
      <c r="AS23" s="50"/>
      <c r="AT23" s="50"/>
      <c r="AU23" s="50"/>
      <c r="AV23" s="50"/>
      <c r="AW23" s="50"/>
      <c r="AX23" s="50"/>
      <c r="AY23" s="50"/>
      <c r="AZ23" s="51"/>
      <c r="BA23" s="52"/>
      <c r="BB23" s="52"/>
      <c r="BC23" s="52"/>
      <c r="BD23" s="52"/>
      <c r="BE23" s="52"/>
      <c r="BF23" s="52"/>
      <c r="BG23" s="52"/>
      <c r="BH23" s="52"/>
      <c r="BI23" s="52"/>
      <c r="BJ23" s="52"/>
      <c r="BK23" s="52"/>
      <c r="BL23" s="52"/>
      <c r="BM23" s="52"/>
      <c r="BN23" s="52"/>
      <c r="BO23" s="52"/>
      <c r="BP23" s="52"/>
      <c r="BQ23" s="52"/>
      <c r="BR23" s="51"/>
      <c r="BS23" s="52"/>
      <c r="BT23" s="52"/>
      <c r="BU23" s="52"/>
      <c r="BV23" s="52"/>
      <c r="BW23" s="52"/>
      <c r="BX23" s="52"/>
      <c r="BY23" s="52"/>
      <c r="BZ23" s="52"/>
      <c r="CA23" s="52"/>
      <c r="CB23" s="52"/>
      <c r="CC23" s="53"/>
      <c r="CD23" s="52"/>
      <c r="CE23" s="53"/>
      <c r="CF23" s="52"/>
      <c r="CG23" s="52"/>
      <c r="CH23" s="52"/>
      <c r="CI23" s="52"/>
      <c r="CJ23" s="53"/>
      <c r="CK23" s="52"/>
      <c r="CL23" s="53"/>
      <c r="CM23" s="53"/>
      <c r="CN23" s="53"/>
      <c r="CO23" s="52"/>
      <c r="CP23" s="52"/>
      <c r="CQ23" s="54"/>
      <c r="CR23" s="52"/>
      <c r="CS23" s="54"/>
      <c r="CT23" s="54"/>
      <c r="CU23" s="54"/>
      <c r="CV23" s="52"/>
      <c r="CW23" s="52"/>
      <c r="CX23" s="52"/>
      <c r="CY23" s="52"/>
      <c r="CZ23" s="52"/>
      <c r="DA23" s="52"/>
      <c r="DB23" s="52"/>
      <c r="DC23" s="53"/>
      <c r="DD23" s="52"/>
      <c r="DE23" s="52"/>
      <c r="DF23" s="54"/>
      <c r="DG23" s="52"/>
      <c r="DH23" s="52"/>
      <c r="DI23" s="52"/>
      <c r="DJ23" s="54"/>
      <c r="DK23" s="55"/>
      <c r="DL23" s="55"/>
      <c r="DM23" s="55"/>
      <c r="DN23" s="55"/>
      <c r="DO23" s="55"/>
      <c r="DP23" s="55"/>
      <c r="DQ23" s="55"/>
      <c r="DR23" s="55"/>
      <c r="DS23" s="52"/>
      <c r="DT23" s="52"/>
      <c r="DU23" s="52"/>
      <c r="DV23" s="52"/>
      <c r="DW23" s="58"/>
      <c r="DX23" s="59"/>
      <c r="DY23" s="52"/>
      <c r="DZ23" s="58"/>
      <c r="EA23" s="52"/>
      <c r="EB23" s="52"/>
      <c r="EC23" s="52"/>
      <c r="ED23" s="52"/>
      <c r="EE23" s="52"/>
      <c r="EF23" s="52"/>
      <c r="EG23" s="52"/>
      <c r="EH23" s="52"/>
      <c r="EI23" s="55"/>
      <c r="EJ23" s="55"/>
      <c r="EK23" s="55"/>
      <c r="EL23" s="54"/>
      <c r="EM23" s="54"/>
      <c r="EN23" s="54"/>
      <c r="EO23" s="54"/>
      <c r="EP23" s="54"/>
      <c r="EQ23" s="54"/>
      <c r="ER23" s="54"/>
      <c r="ES23" s="53"/>
      <c r="ET23" s="52"/>
      <c r="EU23" s="52"/>
      <c r="EV23" s="52"/>
      <c r="EW23" s="52"/>
      <c r="EX23" s="52"/>
      <c r="EY23" s="52"/>
      <c r="EZ23" s="56"/>
      <c r="FA23" s="53"/>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3"/>
      <c r="HJ23" s="99"/>
      <c r="HK23" s="99"/>
      <c r="HL23" s="99"/>
      <c r="HM23" s="99"/>
      <c r="HN23" s="99"/>
      <c r="HO23" s="99"/>
      <c r="HP23" s="99"/>
      <c r="HQ23" s="99"/>
      <c r="HR23" s="99"/>
      <c r="HS23" s="99"/>
      <c r="HT23" s="99"/>
      <c r="HU23" s="99"/>
      <c r="HV23" s="99"/>
      <c r="HW23" s="99"/>
      <c r="HX23" s="99"/>
      <c r="HY23" s="99"/>
      <c r="HZ23" s="99"/>
      <c r="IA23" s="99"/>
      <c r="IB23" s="99"/>
      <c r="IC23" s="99"/>
      <c r="ID23" s="99"/>
      <c r="IE23" s="99"/>
      <c r="IF23" s="99"/>
      <c r="IG23" s="99"/>
      <c r="IH23" s="99"/>
      <c r="II23" s="99"/>
      <c r="IJ23" s="99"/>
      <c r="IK23" s="99"/>
      <c r="IL23" s="99"/>
      <c r="IM23" s="99"/>
      <c r="IN23" s="99"/>
      <c r="IO23" s="99"/>
      <c r="IP23" s="99"/>
      <c r="IQ23" s="99"/>
      <c r="IR23" s="99"/>
      <c r="IS23" s="99"/>
      <c r="IT23" s="99"/>
      <c r="IU23" s="99"/>
      <c r="IV23" s="99"/>
      <c r="IW23" s="99"/>
      <c r="IX23" s="99"/>
      <c r="IY23" s="99"/>
      <c r="IZ23" s="99"/>
      <c r="JA23" s="99"/>
      <c r="JB23" s="99"/>
      <c r="JC23" s="99"/>
      <c r="JD23" s="99"/>
      <c r="JE23" s="99"/>
      <c r="JF23" s="99"/>
      <c r="JG23" s="99"/>
      <c r="JH23" s="99"/>
      <c r="JI23" s="99"/>
      <c r="JJ23" s="99"/>
      <c r="JL23" s="99"/>
      <c r="JM23" s="99"/>
      <c r="JN23" s="99"/>
      <c r="JO23" s="99"/>
      <c r="JP23" s="99"/>
      <c r="JT23" s="21"/>
      <c r="JU23" s="19"/>
      <c r="JV23" s="19"/>
      <c r="JW23" s="21"/>
    </row>
    <row r="24" spans="1:283" ht="297.75" customHeight="1" x14ac:dyDescent="0.25">
      <c r="A24" s="158" t="s">
        <v>369</v>
      </c>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HJ24" s="100"/>
      <c r="HK24" s="100"/>
      <c r="HL24" s="100"/>
      <c r="HM24" s="100"/>
      <c r="HN24" s="100"/>
      <c r="HO24" s="100"/>
      <c r="HP24" s="100"/>
      <c r="HQ24" s="100"/>
      <c r="HR24" s="100"/>
      <c r="HS24" s="100"/>
      <c r="HT24" s="100"/>
      <c r="HU24" s="100"/>
      <c r="HV24" s="100"/>
      <c r="HW24" s="100"/>
      <c r="HX24" s="100"/>
      <c r="HY24" s="100"/>
      <c r="HZ24" s="100"/>
      <c r="IA24" s="100"/>
      <c r="IB24" s="100"/>
      <c r="IC24" s="100"/>
      <c r="ID24" s="100"/>
      <c r="IE24" s="100"/>
      <c r="IF24" s="100"/>
      <c r="IG24" s="100"/>
      <c r="IH24" s="100"/>
      <c r="II24" s="100"/>
      <c r="IJ24" s="100"/>
      <c r="IK24" s="100"/>
      <c r="IL24" s="100"/>
      <c r="IM24" s="100"/>
      <c r="IN24" s="100"/>
      <c r="IO24" s="100"/>
      <c r="IP24" s="100"/>
      <c r="IQ24" s="100"/>
      <c r="IR24" s="100"/>
      <c r="IS24" s="100"/>
      <c r="IT24" s="100"/>
      <c r="IU24" s="100"/>
      <c r="IV24" s="100"/>
      <c r="IW24" s="100"/>
      <c r="IX24" s="100"/>
      <c r="IY24" s="100"/>
      <c r="IZ24" s="100"/>
      <c r="JA24" s="100"/>
      <c r="JB24" s="100"/>
      <c r="JC24" s="100"/>
      <c r="JD24" s="100"/>
      <c r="JE24" s="100"/>
      <c r="JF24" s="100"/>
      <c r="JG24" s="100"/>
      <c r="JH24" s="100"/>
      <c r="JI24" s="100"/>
      <c r="JJ24" s="100"/>
      <c r="JL24" s="100"/>
      <c r="JM24" s="100"/>
      <c r="JN24" s="100"/>
      <c r="JO24" s="100"/>
      <c r="JP24" s="100"/>
    </row>
  </sheetData>
  <autoFilter ref="A4:JW22"/>
  <mergeCells count="69">
    <mergeCell ref="HD2:HD3"/>
    <mergeCell ref="HH2:HH3"/>
    <mergeCell ref="JL2:JL3"/>
    <mergeCell ref="JP2:JP3"/>
    <mergeCell ref="A1:AH2"/>
    <mergeCell ref="AI1:AZ1"/>
    <mergeCell ref="BA1:BR1"/>
    <mergeCell ref="BS1:CU1"/>
    <mergeCell ref="P3:P4"/>
    <mergeCell ref="Q3:Q4"/>
    <mergeCell ref="T3:T4"/>
    <mergeCell ref="H3:H4"/>
    <mergeCell ref="I3:I4"/>
    <mergeCell ref="J3:J4"/>
    <mergeCell ref="K3:K4"/>
    <mergeCell ref="L3:L4"/>
    <mergeCell ref="A24:Y24"/>
    <mergeCell ref="EV2:EV3"/>
    <mergeCell ref="EW2:EW3"/>
    <mergeCell ref="EY2:EY3"/>
    <mergeCell ref="EX2:EX3"/>
    <mergeCell ref="A3:A4"/>
    <mergeCell ref="B3:B4"/>
    <mergeCell ref="C3:C4"/>
    <mergeCell ref="D3:D4"/>
    <mergeCell ref="E3:E4"/>
    <mergeCell ref="F3:F4"/>
    <mergeCell ref="G3:G4"/>
    <mergeCell ref="U3:U4"/>
    <mergeCell ref="M3:M4"/>
    <mergeCell ref="N3:N4"/>
    <mergeCell ref="O3:O4"/>
    <mergeCell ref="ER1:ER3"/>
    <mergeCell ref="EQ1:EQ3"/>
    <mergeCell ref="ET1:EY1"/>
    <mergeCell ref="DK1:DR1"/>
    <mergeCell ref="R3:R4"/>
    <mergeCell ref="S3:S4"/>
    <mergeCell ref="AB3:AB4"/>
    <mergeCell ref="AC3:AC4"/>
    <mergeCell ref="AF3:AF4"/>
    <mergeCell ref="AG3:AG4"/>
    <mergeCell ref="AH3:AH4"/>
    <mergeCell ref="AZ2:AZ3"/>
    <mergeCell ref="BR2:BR3"/>
    <mergeCell ref="CU2:CU3"/>
    <mergeCell ref="DF2:DF3"/>
    <mergeCell ref="DG1:DJ1"/>
    <mergeCell ref="DS1:EI1"/>
    <mergeCell ref="EL1:EL3"/>
    <mergeCell ref="EM1:EM3"/>
    <mergeCell ref="EO1:EO3"/>
    <mergeCell ref="EP1:EP3"/>
    <mergeCell ref="FB1:FC1"/>
    <mergeCell ref="AD3:AD4"/>
    <mergeCell ref="AE3:AE4"/>
    <mergeCell ref="V3:V4"/>
    <mergeCell ref="W3:W4"/>
    <mergeCell ref="X3:X4"/>
    <mergeCell ref="Y3:Y4"/>
    <mergeCell ref="Z3:Z4"/>
    <mergeCell ref="AA3:AA4"/>
    <mergeCell ref="EJ2:EJ3"/>
    <mergeCell ref="EK2:EK3"/>
    <mergeCell ref="CV1:DF1"/>
    <mergeCell ref="DJ2:DJ3"/>
    <mergeCell ref="EI2:EI3"/>
    <mergeCell ref="ET2:ET3"/>
    <mergeCell ref="EU2:EU3"/>
  </mergeCells>
  <phoneticPr fontId="52" type="noConversion"/>
  <conditionalFormatting sqref="U3:U4">
    <cfRule type="duplicateValues" dxfId="1" priority="3"/>
  </conditionalFormatting>
  <printOptions horizontalCentered="1"/>
  <pageMargins left="0.78740157480314965" right="0" top="0.39370078740157483" bottom="0.39370078740157483" header="0" footer="0"/>
  <pageSetup paperSize="5" scale="10" fitToHeight="100"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Z1351"/>
  <sheetViews>
    <sheetView topLeftCell="BD1" zoomScale="85" zoomScaleNormal="85" workbookViewId="0">
      <selection activeCell="BJ16" sqref="BJ16"/>
    </sheetView>
  </sheetViews>
  <sheetFormatPr baseColWidth="10" defaultColWidth="11.5703125" defaultRowHeight="16.5" x14ac:dyDescent="0.3"/>
  <cols>
    <col min="1" max="1" width="15.7109375" style="93" bestFit="1" customWidth="1"/>
    <col min="2" max="2" width="53.140625" style="91" customWidth="1"/>
    <col min="3" max="3" width="25.42578125" style="93" customWidth="1"/>
    <col min="4" max="6" width="10.28515625" style="93" customWidth="1"/>
    <col min="7" max="7" width="33.7109375" style="91" bestFit="1" customWidth="1"/>
    <col min="8" max="8" width="53.28515625" style="91" customWidth="1"/>
    <col min="9" max="9" width="11.5703125" style="91"/>
    <col min="10" max="10" width="16.7109375" style="91" customWidth="1"/>
    <col min="11" max="11" width="16.28515625" style="91" bestFit="1" customWidth="1"/>
    <col min="12" max="12" width="21.5703125" style="91" bestFit="1" customWidth="1"/>
    <col min="13" max="13" width="13" style="94" bestFit="1" customWidth="1"/>
    <col min="14" max="14" width="9.28515625" style="93" bestFit="1" customWidth="1"/>
    <col min="15" max="15" width="13.85546875" style="93" customWidth="1"/>
    <col min="16" max="16" width="9.85546875" style="93" bestFit="1" customWidth="1"/>
    <col min="17" max="17" width="12.42578125" style="91" bestFit="1" customWidth="1"/>
    <col min="18" max="26" width="11.7109375" style="91" bestFit="1" customWidth="1"/>
    <col min="27" max="27" width="12.42578125" style="91" bestFit="1" customWidth="1"/>
    <col min="28" max="31" width="11.7109375" style="91" bestFit="1" customWidth="1"/>
    <col min="32" max="33" width="17.7109375" style="91" customWidth="1"/>
    <col min="34" max="34" width="12.42578125" style="91" bestFit="1" customWidth="1"/>
    <col min="35" max="45" width="11.7109375" style="91" bestFit="1" customWidth="1"/>
    <col min="46" max="47" width="12" style="91" bestFit="1" customWidth="1"/>
    <col min="48" max="70" width="11.7109375" style="91" bestFit="1" customWidth="1"/>
    <col min="71" max="71" width="16" style="91" bestFit="1" customWidth="1"/>
    <col min="72" max="73" width="18.42578125" style="91" customWidth="1"/>
    <col min="74" max="74" width="21.85546875" style="91" customWidth="1"/>
    <col min="75" max="78" width="18.42578125" style="91" customWidth="1"/>
    <col min="79" max="79" width="11.5703125" style="91"/>
    <col min="80" max="80" width="13" style="91" customWidth="1"/>
    <col min="81" max="16384" width="11.5703125" style="91"/>
  </cols>
  <sheetData>
    <row r="1" spans="1:74" ht="48" customHeight="1" x14ac:dyDescent="0.3">
      <c r="A1" s="85" t="s">
        <v>311</v>
      </c>
      <c r="B1" s="85" t="s">
        <v>312</v>
      </c>
      <c r="C1" s="86" t="s">
        <v>313</v>
      </c>
      <c r="D1" s="86" t="s">
        <v>314</v>
      </c>
      <c r="E1" s="86" t="s">
        <v>315</v>
      </c>
      <c r="F1" s="86" t="s">
        <v>145</v>
      </c>
      <c r="G1" s="86" t="s">
        <v>281</v>
      </c>
      <c r="H1" s="86" t="s">
        <v>316</v>
      </c>
      <c r="I1" s="86" t="s">
        <v>317</v>
      </c>
      <c r="J1" s="86" t="s">
        <v>318</v>
      </c>
      <c r="K1" s="86" t="s">
        <v>150</v>
      </c>
      <c r="L1" s="86" t="s">
        <v>151</v>
      </c>
      <c r="M1" s="87" t="s">
        <v>319</v>
      </c>
      <c r="N1" s="86" t="s">
        <v>320</v>
      </c>
      <c r="O1" s="86" t="s">
        <v>321</v>
      </c>
      <c r="P1" s="86" t="s">
        <v>153</v>
      </c>
      <c r="Q1" s="88" t="s">
        <v>72</v>
      </c>
      <c r="R1" s="88" t="s">
        <v>73</v>
      </c>
      <c r="S1" s="88" t="s">
        <v>74</v>
      </c>
      <c r="T1" s="88" t="s">
        <v>75</v>
      </c>
      <c r="U1" s="88" t="s">
        <v>76</v>
      </c>
      <c r="V1" s="88" t="s">
        <v>77</v>
      </c>
      <c r="W1" s="88" t="s">
        <v>78</v>
      </c>
      <c r="X1" s="88" t="s">
        <v>79</v>
      </c>
      <c r="Y1" s="88" t="s">
        <v>80</v>
      </c>
      <c r="Z1" s="88" t="s">
        <v>81</v>
      </c>
      <c r="AA1" s="88" t="s">
        <v>82</v>
      </c>
      <c r="AB1" s="88" t="s">
        <v>83</v>
      </c>
      <c r="AC1" s="88" t="s">
        <v>84</v>
      </c>
      <c r="AD1" s="88" t="s">
        <v>85</v>
      </c>
      <c r="AE1" s="88" t="s">
        <v>86</v>
      </c>
      <c r="AF1" s="88" t="s">
        <v>87</v>
      </c>
      <c r="AG1" s="88" t="s">
        <v>88</v>
      </c>
      <c r="AH1" s="88" t="s">
        <v>89</v>
      </c>
      <c r="AI1" s="88" t="s">
        <v>90</v>
      </c>
      <c r="AJ1" s="88" t="s">
        <v>91</v>
      </c>
      <c r="AK1" s="88" t="s">
        <v>92</v>
      </c>
      <c r="AL1" s="88" t="s">
        <v>93</v>
      </c>
      <c r="AM1" s="88" t="s">
        <v>94</v>
      </c>
      <c r="AN1" s="88" t="s">
        <v>95</v>
      </c>
      <c r="AO1" s="88" t="s">
        <v>96</v>
      </c>
      <c r="AP1" s="88" t="s">
        <v>97</v>
      </c>
      <c r="AQ1" s="88" t="s">
        <v>98</v>
      </c>
      <c r="AR1" s="88" t="s">
        <v>99</v>
      </c>
      <c r="AS1" s="101" t="s">
        <v>322</v>
      </c>
      <c r="AT1" s="88" t="s">
        <v>100</v>
      </c>
      <c r="AU1" s="88" t="s">
        <v>101</v>
      </c>
      <c r="AV1" s="88" t="s">
        <v>102</v>
      </c>
      <c r="AW1" s="88" t="s">
        <v>103</v>
      </c>
      <c r="AX1" s="88" t="s">
        <v>104</v>
      </c>
      <c r="AY1" s="88" t="s">
        <v>105</v>
      </c>
      <c r="AZ1" s="88" t="s">
        <v>106</v>
      </c>
      <c r="BA1" s="88" t="s">
        <v>107</v>
      </c>
      <c r="BB1" s="88" t="s">
        <v>108</v>
      </c>
      <c r="BC1" s="88" t="s">
        <v>109</v>
      </c>
      <c r="BD1" s="88" t="s">
        <v>110</v>
      </c>
      <c r="BE1" s="88" t="s">
        <v>111</v>
      </c>
      <c r="BF1" s="88" t="s">
        <v>112</v>
      </c>
      <c r="BG1" s="88" t="s">
        <v>113</v>
      </c>
      <c r="BH1" s="88" t="s">
        <v>114</v>
      </c>
      <c r="BI1" s="88" t="s">
        <v>115</v>
      </c>
      <c r="BJ1" s="88" t="s">
        <v>116</v>
      </c>
      <c r="BK1" s="88" t="s">
        <v>117</v>
      </c>
      <c r="BL1" s="88" t="s">
        <v>118</v>
      </c>
      <c r="BM1" s="88" t="s">
        <v>119</v>
      </c>
      <c r="BN1" s="88" t="s">
        <v>120</v>
      </c>
      <c r="BO1" s="88" t="s">
        <v>121</v>
      </c>
      <c r="BP1" s="88" t="s">
        <v>122</v>
      </c>
      <c r="BQ1" s="88" t="s">
        <v>123</v>
      </c>
      <c r="BR1" s="88" t="s">
        <v>124</v>
      </c>
      <c r="BS1" s="89" t="s">
        <v>323</v>
      </c>
      <c r="BT1" s="90" t="s">
        <v>324</v>
      </c>
      <c r="BU1" s="90" t="s">
        <v>326</v>
      </c>
      <c r="BV1" s="90" t="s">
        <v>325</v>
      </c>
    </row>
    <row r="2" spans="1:74" x14ac:dyDescent="0.3">
      <c r="A2" s="92" t="str">
        <f>'FORMATO PROYECCIÓN 2026'!B5</f>
        <v>21123.18.3.18</v>
      </c>
      <c r="B2" s="91" t="str">
        <f>CONCATENATE('FORMATO PROYECCIÓN 2026'!I5,".",'FORMATO PROYECCIÓN 2026'!AD5)</f>
        <v>21123.18.3.18.1403.E020C0100000.04-001.1.5.08.26.001</v>
      </c>
      <c r="C2" s="93" t="str">
        <f>RIGHT(B2,13)</f>
        <v>1.5.08.26.001</v>
      </c>
      <c r="D2" s="93">
        <f>'FORMATO PROYECCIÓN 2026'!U5</f>
        <v>1</v>
      </c>
      <c r="E2" s="93">
        <f>'FORMATO PROYECCIÓN 2026'!L5</f>
        <v>1</v>
      </c>
      <c r="F2" s="93">
        <f>'FORMATO PROYECCIÓN 2026'!V5</f>
        <v>12</v>
      </c>
      <c r="G2" s="91" t="str">
        <f>'FORMATO PROYECCIÓN 2026'!Q5</f>
        <v>XXXX FFFF HHH</v>
      </c>
      <c r="H2" s="91" t="str">
        <f>'FORMATO PROYECCIÓN 2026'!X5</f>
        <v>DIRECTOR GENERAL</v>
      </c>
      <c r="I2" s="91" t="str">
        <f>'FORMATO PROYECCIÓN 2026'!T5</f>
        <v>CO</v>
      </c>
      <c r="J2" s="91" t="str">
        <f>'FORMATO PROYECCIÓN 2026'!AF5</f>
        <v>OC</v>
      </c>
      <c r="K2" s="91">
        <f>'FORMATO PROYECCIÓN 2026'!R5</f>
        <v>0</v>
      </c>
      <c r="L2" s="91">
        <f>'FORMATO PROYECCIÓN 2026'!S5</f>
        <v>0</v>
      </c>
      <c r="M2" s="94">
        <f>'FORMATO PROYECCIÓN 2026'!Y5</f>
        <v>0</v>
      </c>
      <c r="N2" s="95" t="s">
        <v>328</v>
      </c>
      <c r="O2" s="93" t="str">
        <f>MID(K2,7,2)</f>
        <v/>
      </c>
      <c r="P2" s="93" t="str">
        <f>MID(L2,11,1)</f>
        <v/>
      </c>
      <c r="Q2" s="96">
        <f>'FORMATO PROYECCIÓN 2026'!FB5</f>
        <v>120000</v>
      </c>
      <c r="R2" s="96">
        <f>+'FORMATO PROYECCIÓN 2026'!HK5</f>
        <v>1667</v>
      </c>
      <c r="S2" s="96">
        <f>+'FORMATO PROYECCIÓN 2026'!HL5</f>
        <v>0</v>
      </c>
      <c r="T2" s="96">
        <f>+'FORMATO PROYECCIÓN 2026'!HM5</f>
        <v>0</v>
      </c>
      <c r="U2" s="96">
        <f>+'FORMATO PROYECCIÓN 2026'!HN5</f>
        <v>0</v>
      </c>
      <c r="V2" s="96">
        <f>+'FORMATO PROYECCIÓN 2026'!HO5</f>
        <v>0</v>
      </c>
      <c r="W2" s="96">
        <f>+'FORMATO PROYECCIÓN 2026'!HP5</f>
        <v>0</v>
      </c>
      <c r="X2" s="96">
        <f>+'FORMATO PROYECCIÓN 2026'!HQ5</f>
        <v>0</v>
      </c>
      <c r="Y2" s="96">
        <f>+'FORMATO PROYECCIÓN 2026'!HR5</f>
        <v>0</v>
      </c>
      <c r="Z2" s="96">
        <f>+'FORMATO PROYECCIÓN 2026'!HS5</f>
        <v>0</v>
      </c>
      <c r="AA2" s="96">
        <f>+'FORMATO PROYECCIÓN 2026'!HT5</f>
        <v>47017</v>
      </c>
      <c r="AB2" s="96">
        <f>+'FORMATO PROYECCIÓN 2026'!HU5</f>
        <v>22568</v>
      </c>
      <c r="AC2" s="96">
        <f>+'FORMATO PROYECCIÓN 2026'!HV5</f>
        <v>0</v>
      </c>
      <c r="AD2" s="96">
        <f>+'FORMATO PROYECCIÓN 2026'!HW5</f>
        <v>2100</v>
      </c>
      <c r="AE2" s="96">
        <f>+'FORMATO PROYECCIÓN 2026'!HX5</f>
        <v>1700</v>
      </c>
      <c r="AF2" s="96">
        <f>+'FORMATO PROYECCIÓN 2026'!HY5</f>
        <v>0</v>
      </c>
      <c r="AG2" s="96">
        <f>+'FORMATO PROYECCIÓN 2026'!HZ5</f>
        <v>0</v>
      </c>
      <c r="AH2" s="96">
        <f>+'FORMATO PROYECCIÓN 2026'!IA5</f>
        <v>0</v>
      </c>
      <c r="AI2" s="96">
        <f>+'FORMATO PROYECCIÓN 2026'!IB5</f>
        <v>0</v>
      </c>
      <c r="AJ2" s="96">
        <f>+'FORMATO PROYECCIÓN 2026'!IC5</f>
        <v>0</v>
      </c>
      <c r="AK2" s="96">
        <f>+'FORMATO PROYECCIÓN 2026'!ID5</f>
        <v>0</v>
      </c>
      <c r="AL2" s="96">
        <f>+'FORMATO PROYECCIÓN 2026'!IE5</f>
        <v>11964</v>
      </c>
      <c r="AM2" s="96">
        <f>+'FORMATO PROYECCIÓN 2026'!IF5</f>
        <v>0</v>
      </c>
      <c r="AN2" s="96">
        <f>+'FORMATO PROYECCIÓN 2026'!IG5</f>
        <v>0</v>
      </c>
      <c r="AO2" s="96">
        <f>+'FORMATO PROYECCIÓN 2026'!IH5</f>
        <v>6000</v>
      </c>
      <c r="AP2" s="96">
        <f>+'FORMATO PROYECCIÓN 2026'!II5</f>
        <v>0</v>
      </c>
      <c r="AQ2" s="96">
        <f>+'FORMATO PROYECCIÓN 2026'!IJ5</f>
        <v>6210</v>
      </c>
      <c r="AR2" s="96">
        <f>+'FORMATO PROYECCIÓN 2026'!IK5</f>
        <v>7800</v>
      </c>
      <c r="AS2" s="96">
        <f>+'FORMATO PROYECCIÓN 2026'!IL5</f>
        <v>0</v>
      </c>
      <c r="AT2" s="96">
        <f>+'FORMATO PROYECCIÓN 2026'!IM5</f>
        <v>0</v>
      </c>
      <c r="AU2" s="96">
        <f>+'FORMATO PROYECCIÓN 2026'!IN5</f>
        <v>0</v>
      </c>
      <c r="AV2" s="96">
        <f>+'FORMATO PROYECCIÓN 2026'!IO5</f>
        <v>6000</v>
      </c>
      <c r="AW2" s="96">
        <f>+'FORMATO PROYECCIÓN 2026'!IP5</f>
        <v>0</v>
      </c>
      <c r="AX2" s="96">
        <f>+'FORMATO PROYECCIÓN 2026'!IQ5</f>
        <v>9720</v>
      </c>
      <c r="AY2" s="96">
        <f>+'FORMATO PROYECCIÓN 2026'!IR5</f>
        <v>40800</v>
      </c>
      <c r="AZ2" s="96">
        <f>+'FORMATO PROYECCIÓN 2026'!IS5</f>
        <v>0</v>
      </c>
      <c r="BA2" s="96">
        <f>+'FORMATO PROYECCIÓN 2026'!IT5</f>
        <v>0</v>
      </c>
      <c r="BB2" s="96">
        <f>+'FORMATO PROYECCIÓN 2026'!IU5</f>
        <v>0</v>
      </c>
      <c r="BC2" s="96">
        <f>+'FORMATO PROYECCIÓN 2026'!IV5</f>
        <v>500</v>
      </c>
      <c r="BD2" s="96">
        <f>+'FORMATO PROYECCIÓN 2026'!IW5</f>
        <v>0</v>
      </c>
      <c r="BE2" s="96">
        <f>+'FORMATO PROYECCIÓN 2026'!IX5</f>
        <v>0</v>
      </c>
      <c r="BF2" s="96">
        <f>+'FORMATO PROYECCIÓN 2026'!IY5</f>
        <v>0</v>
      </c>
      <c r="BG2" s="96">
        <f>+'FORMATO PROYECCIÓN 2026'!IZ5</f>
        <v>0</v>
      </c>
      <c r="BH2" s="96">
        <f>+'FORMATO PROYECCIÓN 2026'!JA5</f>
        <v>900</v>
      </c>
      <c r="BI2" s="96">
        <f>+'FORMATO PROYECCIÓN 2026'!JB5</f>
        <v>0</v>
      </c>
      <c r="BJ2" s="96">
        <f>+'FORMATO PROYECCIÓN 2026'!JC5</f>
        <v>168000</v>
      </c>
      <c r="BK2" s="96">
        <f>+'FORMATO PROYECCIÓN 2026'!JD5</f>
        <v>0</v>
      </c>
      <c r="BL2" s="96">
        <f>+'FORMATO PROYECCIÓN 2026'!JE5</f>
        <v>0</v>
      </c>
      <c r="BM2" s="96">
        <f>+'FORMATO PROYECCIÓN 2026'!JF5</f>
        <v>0</v>
      </c>
      <c r="BN2" s="96">
        <f>+'FORMATO PROYECCIÓN 2026'!JG5</f>
        <v>13500</v>
      </c>
      <c r="BO2" s="96">
        <f>+'FORMATO PROYECCIÓN 2026'!JH5</f>
        <v>0</v>
      </c>
      <c r="BP2" s="96">
        <f>+'FORMATO PROYECCIÓN 2026'!JI5</f>
        <v>5530</v>
      </c>
      <c r="BQ2" s="96">
        <f>+'FORMATO PROYECCIÓN 2026'!JJ5</f>
        <v>0</v>
      </c>
      <c r="BR2" s="96">
        <f>+'FORMATO PROYECCIÓN 2026'!JK5</f>
        <v>0</v>
      </c>
      <c r="BS2" s="97">
        <f>+'FORMATO PROYECCIÓN 2026'!JL5</f>
        <v>466446</v>
      </c>
      <c r="BT2" s="97">
        <f>+'FORMATO PROYECCIÓN 2026'!JM5</f>
        <v>16599</v>
      </c>
      <c r="BU2" s="97">
        <f>'FORMATO PROYECCIÓN 2026'!JN5</f>
        <v>110</v>
      </c>
      <c r="BV2" s="97">
        <f>'FORMATO PROYECCIÓN 2026'!JO5</f>
        <v>10344</v>
      </c>
    </row>
    <row r="3" spans="1:74" x14ac:dyDescent="0.3">
      <c r="A3" s="92" t="str">
        <f>'FORMATO PROYECCIÓN 2026'!B6</f>
        <v>21123.18.3.18</v>
      </c>
      <c r="B3" s="91" t="str">
        <f>CONCATENATE('FORMATO PROYECCIÓN 2026'!I6,".",'FORMATO PROYECCIÓN 2026'!AD6)</f>
        <v>21123.18.3.18.1403.E020C0100000.04-001.1.5.08.26.001</v>
      </c>
      <c r="C3" s="93" t="str">
        <f t="shared" ref="C3:C19" si="0">RIGHT(B3,13)</f>
        <v>1.5.08.26.001</v>
      </c>
      <c r="D3" s="93">
        <f>'FORMATO PROYECCIÓN 2026'!U6</f>
        <v>2</v>
      </c>
      <c r="E3" s="93">
        <f>'FORMATO PROYECCIÓN 2026'!L6</f>
        <v>2</v>
      </c>
      <c r="F3" s="93">
        <f>'FORMATO PROYECCIÓN 2026'!V6</f>
        <v>100</v>
      </c>
      <c r="G3" s="91" t="str">
        <f>'FORMATO PROYECCIÓN 2026'!Q6</f>
        <v>XXXX FFFF HHH</v>
      </c>
      <c r="H3" s="91">
        <f>'FORMATO PROYECCIÓN 2026'!X6</f>
        <v>0</v>
      </c>
      <c r="I3" s="91" t="str">
        <f>'FORMATO PROYECCIÓN 2026'!T6</f>
        <v>CO</v>
      </c>
      <c r="J3" s="91" t="str">
        <f>'FORMATO PROYECCIÓN 2026'!AF6</f>
        <v>OC</v>
      </c>
      <c r="K3" s="91">
        <f>'FORMATO PROYECCIÓN 2026'!R6</f>
        <v>0</v>
      </c>
      <c r="L3" s="91">
        <f>'FORMATO PROYECCIÓN 2026'!S6</f>
        <v>0</v>
      </c>
      <c r="M3" s="94">
        <f>'FORMATO PROYECCIÓN 2026'!Y6</f>
        <v>0</v>
      </c>
      <c r="N3" s="95" t="s">
        <v>328</v>
      </c>
      <c r="O3" s="93" t="str">
        <f t="shared" ref="O3:O19" si="1">MID(K3,7,2)</f>
        <v/>
      </c>
      <c r="P3" s="93" t="str">
        <f t="shared" ref="P3:P19" si="2">MID(L3,11,1)</f>
        <v/>
      </c>
      <c r="Q3" s="96">
        <f>'FORMATO PROYECCIÓN 2026'!FB6</f>
        <v>111312</v>
      </c>
      <c r="R3" s="96">
        <f>+'FORMATO PROYECCIÓN 2026'!HK6</f>
        <v>1546</v>
      </c>
      <c r="S3" s="96">
        <f>+'FORMATO PROYECCIÓN 2026'!HL6</f>
        <v>0</v>
      </c>
      <c r="T3" s="96">
        <f>+'FORMATO PROYECCIÓN 2026'!HM6</f>
        <v>0</v>
      </c>
      <c r="U3" s="96">
        <f>+'FORMATO PROYECCIÓN 2026'!HN6</f>
        <v>0</v>
      </c>
      <c r="V3" s="96">
        <f>+'FORMATO PROYECCIÓN 2026'!HO6</f>
        <v>0</v>
      </c>
      <c r="W3" s="96">
        <f>+'FORMATO PROYECCIÓN 2026'!HP6</f>
        <v>0</v>
      </c>
      <c r="X3" s="96">
        <f>+'FORMATO PROYECCIÓN 2026'!HQ6</f>
        <v>0</v>
      </c>
      <c r="Y3" s="96">
        <f>+'FORMATO PROYECCIÓN 2026'!HR6</f>
        <v>0</v>
      </c>
      <c r="Z3" s="96">
        <f>+'FORMATO PROYECCIÓN 2026'!HS6</f>
        <v>0</v>
      </c>
      <c r="AA3" s="96">
        <f>+'FORMATO PROYECCIÓN 2026'!HT6</f>
        <v>22260</v>
      </c>
      <c r="AB3" s="96">
        <f>+'FORMATO PROYECCIÓN 2026'!HU6</f>
        <v>10685</v>
      </c>
      <c r="AC3" s="96">
        <f>+'FORMATO PROYECCIÓN 2026'!HV6</f>
        <v>0</v>
      </c>
      <c r="AD3" s="96">
        <f>+'FORMATO PROYECCIÓN 2026'!HW6</f>
        <v>2100</v>
      </c>
      <c r="AE3" s="96">
        <f>+'FORMATO PROYECCIÓN 2026'!HX6</f>
        <v>1700</v>
      </c>
      <c r="AF3" s="96">
        <f>+'FORMATO PROYECCIÓN 2026'!HY6</f>
        <v>0</v>
      </c>
      <c r="AG3" s="96">
        <f>+'FORMATO PROYECCIÓN 2026'!HZ6</f>
        <v>0</v>
      </c>
      <c r="AH3" s="96">
        <f>+'FORMATO PROYECCIÓN 2026'!IA6</f>
        <v>0</v>
      </c>
      <c r="AI3" s="96">
        <f>+'FORMATO PROYECCIÓN 2026'!IB6</f>
        <v>0</v>
      </c>
      <c r="AJ3" s="96">
        <f>+'FORMATO PROYECCIÓN 2026'!IC6</f>
        <v>0</v>
      </c>
      <c r="AK3" s="96">
        <f>+'FORMATO PROYECCIÓN 2026'!ID6</f>
        <v>0</v>
      </c>
      <c r="AL3" s="96">
        <f>+'FORMATO PROYECCIÓN 2026'!IE6</f>
        <v>11098</v>
      </c>
      <c r="AM3" s="96">
        <f>+'FORMATO PROYECCIÓN 2026'!IF6</f>
        <v>0</v>
      </c>
      <c r="AN3" s="96">
        <f>+'FORMATO PROYECCIÓN 2026'!IG6</f>
        <v>0</v>
      </c>
      <c r="AO3" s="96">
        <f>+'FORMATO PROYECCIÓN 2026'!IH6</f>
        <v>5566</v>
      </c>
      <c r="AP3" s="96">
        <f>+'FORMATO PROYECCIÓN 2026'!II6</f>
        <v>0</v>
      </c>
      <c r="AQ3" s="96">
        <f>+'FORMATO PROYECCIÓN 2026'!IJ6</f>
        <v>5761</v>
      </c>
      <c r="AR3" s="96">
        <f>+'FORMATO PROYECCIÓN 2026'!IK6</f>
        <v>7236</v>
      </c>
      <c r="AS3" s="96">
        <f>+'FORMATO PROYECCIÓN 2026'!IL6</f>
        <v>0</v>
      </c>
      <c r="AT3" s="96">
        <f>+'FORMATO PROYECCIÓN 2026'!IM6</f>
        <v>0</v>
      </c>
      <c r="AU3" s="96">
        <f>+'FORMATO PROYECCIÓN 2026'!IN6</f>
        <v>0</v>
      </c>
      <c r="AV3" s="96">
        <f>+'FORMATO PROYECCIÓN 2026'!IO6</f>
        <v>5566</v>
      </c>
      <c r="AW3" s="96">
        <f>+'FORMATO PROYECCIÓN 2026'!IP6</f>
        <v>0</v>
      </c>
      <c r="AX3" s="96">
        <f>+'FORMATO PROYECCIÓN 2026'!IQ6</f>
        <v>9720</v>
      </c>
      <c r="AY3" s="96">
        <f>+'FORMATO PROYECCIÓN 2026'!IR6</f>
        <v>39240</v>
      </c>
      <c r="AZ3" s="96">
        <f>+'FORMATO PROYECCIÓN 2026'!IS6</f>
        <v>0</v>
      </c>
      <c r="BA3" s="96">
        <f>+'FORMATO PROYECCIÓN 2026'!IT6</f>
        <v>0</v>
      </c>
      <c r="BB3" s="96">
        <f>+'FORMATO PROYECCIÓN 2026'!IU6</f>
        <v>0</v>
      </c>
      <c r="BC3" s="96">
        <f>+'FORMATO PROYECCIÓN 2026'!IV6</f>
        <v>500</v>
      </c>
      <c r="BD3" s="96">
        <f>+'FORMATO PROYECCIÓN 2026'!IW6</f>
        <v>0</v>
      </c>
      <c r="BE3" s="96">
        <f>+'FORMATO PROYECCIÓN 2026'!IX6</f>
        <v>0</v>
      </c>
      <c r="BF3" s="96">
        <f>+'FORMATO PROYECCIÓN 2026'!IY6</f>
        <v>0</v>
      </c>
      <c r="BG3" s="96">
        <f>+'FORMATO PROYECCIÓN 2026'!IZ6</f>
        <v>0</v>
      </c>
      <c r="BH3" s="96">
        <f>+'FORMATO PROYECCIÓN 2026'!JA6</f>
        <v>900</v>
      </c>
      <c r="BI3" s="96">
        <f>+'FORMATO PROYECCIÓN 2026'!JB6</f>
        <v>0</v>
      </c>
      <c r="BJ3" s="96">
        <f>+'FORMATO PROYECCIÓN 2026'!JC6</f>
        <v>0</v>
      </c>
      <c r="BK3" s="96">
        <f>+'FORMATO PROYECCIÓN 2026'!JD6</f>
        <v>0</v>
      </c>
      <c r="BL3" s="96">
        <f>+'FORMATO PROYECCIÓN 2026'!JE6</f>
        <v>0</v>
      </c>
      <c r="BM3" s="96">
        <f>+'FORMATO PROYECCIÓN 2026'!JF6</f>
        <v>0</v>
      </c>
      <c r="BN3" s="96">
        <f>+'FORMATO PROYECCIÓN 2026'!JG6</f>
        <v>0</v>
      </c>
      <c r="BO3" s="96">
        <f>+'FORMATO PROYECCIÓN 2026'!JH6</f>
        <v>0</v>
      </c>
      <c r="BP3" s="96">
        <f>+'FORMATO PROYECCIÓN 2026'!JI6</f>
        <v>5129</v>
      </c>
      <c r="BQ3" s="96">
        <f>+'FORMATO PROYECCIÓN 2026'!JJ6</f>
        <v>0</v>
      </c>
      <c r="BR3" s="96">
        <f>+'FORMATO PROYECCIÓN 2026'!JK6</f>
        <v>0</v>
      </c>
      <c r="BS3" s="97">
        <f>+'FORMATO PROYECCIÓN 2026'!JL6</f>
        <v>235188</v>
      </c>
      <c r="BT3" s="97">
        <f>+'FORMATO PROYECCIÓN 2026'!JM6</f>
        <v>7999</v>
      </c>
      <c r="BU3" s="97">
        <f>'FORMATO PROYECCIÓN 2026'!JN6</f>
        <v>110</v>
      </c>
      <c r="BV3" s="97">
        <f>'FORMATO PROYECCIÓN 2026'!JO6</f>
        <v>4898</v>
      </c>
    </row>
    <row r="4" spans="1:74" x14ac:dyDescent="0.3">
      <c r="A4" s="92" t="str">
        <f>'FORMATO PROYECCIÓN 2026'!B7</f>
        <v>21123.18.3.18</v>
      </c>
      <c r="B4" s="91" t="str">
        <f>CONCATENATE('FORMATO PROYECCIÓN 2026'!I7,".",'FORMATO PROYECCIÓN 2026'!AD7)</f>
        <v>21123.18.3.18.1403.E020C0100000.04-001.1.5.08.26.001</v>
      </c>
      <c r="C4" s="93" t="str">
        <f t="shared" si="0"/>
        <v>1.5.08.26.001</v>
      </c>
      <c r="D4" s="93">
        <f>'FORMATO PROYECCIÓN 2026'!U7</f>
        <v>3</v>
      </c>
      <c r="E4" s="93">
        <f>'FORMATO PROYECCIÓN 2026'!L7</f>
        <v>3</v>
      </c>
      <c r="F4" s="93">
        <f>'FORMATO PROYECCIÓN 2026'!V7</f>
        <v>200</v>
      </c>
      <c r="G4" s="91" t="str">
        <f>'FORMATO PROYECCIÓN 2026'!Q7</f>
        <v>XXXX FFFF HHH</v>
      </c>
      <c r="H4" s="91">
        <f>'FORMATO PROYECCIÓN 2026'!X7</f>
        <v>0</v>
      </c>
      <c r="I4" s="91" t="str">
        <f>'FORMATO PROYECCIÓN 2026'!T7</f>
        <v>CO</v>
      </c>
      <c r="J4" s="91" t="str">
        <f>'FORMATO PROYECCIÓN 2026'!AF7</f>
        <v>OC</v>
      </c>
      <c r="K4" s="91">
        <f>'FORMATO PROYECCIÓN 2026'!R7</f>
        <v>0</v>
      </c>
      <c r="L4" s="91">
        <f>'FORMATO PROYECCIÓN 2026'!S7</f>
        <v>0</v>
      </c>
      <c r="M4" s="94">
        <f>'FORMATO PROYECCIÓN 2026'!Y7</f>
        <v>0</v>
      </c>
      <c r="N4" s="95" t="s">
        <v>328</v>
      </c>
      <c r="O4" s="93" t="str">
        <f t="shared" si="1"/>
        <v/>
      </c>
      <c r="P4" s="93" t="str">
        <f t="shared" si="2"/>
        <v/>
      </c>
      <c r="Q4" s="96">
        <f>'FORMATO PROYECCIÓN 2026'!FB7</f>
        <v>111312</v>
      </c>
      <c r="R4" s="96">
        <f>+'FORMATO PROYECCIÓN 2026'!HK7</f>
        <v>1546</v>
      </c>
      <c r="S4" s="96">
        <f>+'FORMATO PROYECCIÓN 2026'!HL7</f>
        <v>0</v>
      </c>
      <c r="T4" s="96">
        <f>+'FORMATO PROYECCIÓN 2026'!HM7</f>
        <v>0</v>
      </c>
      <c r="U4" s="96">
        <f>+'FORMATO PROYECCIÓN 2026'!HN7</f>
        <v>0</v>
      </c>
      <c r="V4" s="96">
        <f>+'FORMATO PROYECCIÓN 2026'!HO7</f>
        <v>0</v>
      </c>
      <c r="W4" s="96">
        <f>+'FORMATO PROYECCIÓN 2026'!HP7</f>
        <v>0</v>
      </c>
      <c r="X4" s="96">
        <f>+'FORMATO PROYECCIÓN 2026'!HQ7</f>
        <v>0</v>
      </c>
      <c r="Y4" s="96">
        <f>+'FORMATO PROYECCIÓN 2026'!HR7</f>
        <v>0</v>
      </c>
      <c r="Z4" s="96">
        <f>+'FORMATO PROYECCIÓN 2026'!HS7</f>
        <v>0</v>
      </c>
      <c r="AA4" s="96">
        <f>+'FORMATO PROYECCIÓN 2026'!HT7</f>
        <v>22260</v>
      </c>
      <c r="AB4" s="96">
        <f>+'FORMATO PROYECCIÓN 2026'!HU7</f>
        <v>10685</v>
      </c>
      <c r="AC4" s="96">
        <f>+'FORMATO PROYECCIÓN 2026'!HV7</f>
        <v>0</v>
      </c>
      <c r="AD4" s="96">
        <f>+'FORMATO PROYECCIÓN 2026'!HW7</f>
        <v>2100</v>
      </c>
      <c r="AE4" s="96">
        <f>+'FORMATO PROYECCIÓN 2026'!HX7</f>
        <v>1700</v>
      </c>
      <c r="AF4" s="96">
        <f>+'FORMATO PROYECCIÓN 2026'!HY7</f>
        <v>0</v>
      </c>
      <c r="AG4" s="96">
        <f>+'FORMATO PROYECCIÓN 2026'!HZ7</f>
        <v>0</v>
      </c>
      <c r="AH4" s="96">
        <f>+'FORMATO PROYECCIÓN 2026'!IA7</f>
        <v>0</v>
      </c>
      <c r="AI4" s="96">
        <f>+'FORMATO PROYECCIÓN 2026'!IB7</f>
        <v>0</v>
      </c>
      <c r="AJ4" s="96">
        <f>+'FORMATO PROYECCIÓN 2026'!IC7</f>
        <v>0</v>
      </c>
      <c r="AK4" s="96">
        <f>+'FORMATO PROYECCIÓN 2026'!ID7</f>
        <v>0</v>
      </c>
      <c r="AL4" s="96">
        <f>+'FORMATO PROYECCIÓN 2026'!IE7</f>
        <v>11098</v>
      </c>
      <c r="AM4" s="96">
        <f>+'FORMATO PROYECCIÓN 2026'!IF7</f>
        <v>0</v>
      </c>
      <c r="AN4" s="96">
        <f>+'FORMATO PROYECCIÓN 2026'!IG7</f>
        <v>0</v>
      </c>
      <c r="AO4" s="96">
        <f>+'FORMATO PROYECCIÓN 2026'!IH7</f>
        <v>5566</v>
      </c>
      <c r="AP4" s="96">
        <f>+'FORMATO PROYECCIÓN 2026'!II7</f>
        <v>0</v>
      </c>
      <c r="AQ4" s="96">
        <f>+'FORMATO PROYECCIÓN 2026'!IJ7</f>
        <v>5761</v>
      </c>
      <c r="AR4" s="96">
        <f>+'FORMATO PROYECCIÓN 2026'!IK7</f>
        <v>7236</v>
      </c>
      <c r="AS4" s="96">
        <f>+'FORMATO PROYECCIÓN 2026'!IL7</f>
        <v>0</v>
      </c>
      <c r="AT4" s="96">
        <f>+'FORMATO PROYECCIÓN 2026'!IM7</f>
        <v>0</v>
      </c>
      <c r="AU4" s="96">
        <f>+'FORMATO PROYECCIÓN 2026'!IN7</f>
        <v>0</v>
      </c>
      <c r="AV4" s="96">
        <f>+'FORMATO PROYECCIÓN 2026'!IO7</f>
        <v>5566</v>
      </c>
      <c r="AW4" s="96">
        <f>+'FORMATO PROYECCIÓN 2026'!IP7</f>
        <v>0</v>
      </c>
      <c r="AX4" s="96">
        <f>+'FORMATO PROYECCIÓN 2026'!IQ7</f>
        <v>9720</v>
      </c>
      <c r="AY4" s="96">
        <f>+'FORMATO PROYECCIÓN 2026'!IR7</f>
        <v>39240</v>
      </c>
      <c r="AZ4" s="96">
        <f>+'FORMATO PROYECCIÓN 2026'!IS7</f>
        <v>0</v>
      </c>
      <c r="BA4" s="96">
        <f>+'FORMATO PROYECCIÓN 2026'!IT7</f>
        <v>0</v>
      </c>
      <c r="BB4" s="96">
        <f>+'FORMATO PROYECCIÓN 2026'!IU7</f>
        <v>0</v>
      </c>
      <c r="BC4" s="96">
        <f>+'FORMATO PROYECCIÓN 2026'!IV7</f>
        <v>500</v>
      </c>
      <c r="BD4" s="96">
        <f>+'FORMATO PROYECCIÓN 2026'!IW7</f>
        <v>0</v>
      </c>
      <c r="BE4" s="96">
        <f>+'FORMATO PROYECCIÓN 2026'!IX7</f>
        <v>0</v>
      </c>
      <c r="BF4" s="96">
        <f>+'FORMATO PROYECCIÓN 2026'!IY7</f>
        <v>0</v>
      </c>
      <c r="BG4" s="96">
        <f>+'FORMATO PROYECCIÓN 2026'!IZ7</f>
        <v>0</v>
      </c>
      <c r="BH4" s="96">
        <f>+'FORMATO PROYECCIÓN 2026'!JA7</f>
        <v>900</v>
      </c>
      <c r="BI4" s="96">
        <f>+'FORMATO PROYECCIÓN 2026'!JB7</f>
        <v>0</v>
      </c>
      <c r="BJ4" s="96">
        <f>+'FORMATO PROYECCIÓN 2026'!JC7</f>
        <v>0</v>
      </c>
      <c r="BK4" s="96">
        <f>+'FORMATO PROYECCIÓN 2026'!JD7</f>
        <v>0</v>
      </c>
      <c r="BL4" s="96">
        <f>+'FORMATO PROYECCIÓN 2026'!JE7</f>
        <v>0</v>
      </c>
      <c r="BM4" s="96">
        <f>+'FORMATO PROYECCIÓN 2026'!JF7</f>
        <v>0</v>
      </c>
      <c r="BN4" s="96">
        <f>+'FORMATO PROYECCIÓN 2026'!JG7</f>
        <v>0</v>
      </c>
      <c r="BO4" s="96">
        <f>+'FORMATO PROYECCIÓN 2026'!JH7</f>
        <v>0</v>
      </c>
      <c r="BP4" s="96">
        <f>+'FORMATO PROYECCIÓN 2026'!JI7</f>
        <v>5129</v>
      </c>
      <c r="BQ4" s="96">
        <f>+'FORMATO PROYECCIÓN 2026'!JJ7</f>
        <v>0</v>
      </c>
      <c r="BR4" s="96">
        <f>+'FORMATO PROYECCIÓN 2026'!JK7</f>
        <v>0</v>
      </c>
      <c r="BS4" s="97">
        <f>+'FORMATO PROYECCIÓN 2026'!JL7</f>
        <v>235188</v>
      </c>
      <c r="BT4" s="97">
        <f>+'FORMATO PROYECCIÓN 2026'!JM7</f>
        <v>7999</v>
      </c>
      <c r="BU4" s="97">
        <f>'FORMATO PROYECCIÓN 2026'!JN7</f>
        <v>110</v>
      </c>
      <c r="BV4" s="97">
        <f>'FORMATO PROYECCIÓN 2026'!JO7</f>
        <v>4898</v>
      </c>
    </row>
    <row r="5" spans="1:74" x14ac:dyDescent="0.3">
      <c r="A5" s="92" t="str">
        <f>'FORMATO PROYECCIÓN 2026'!B8</f>
        <v>21123.18.3.18</v>
      </c>
      <c r="B5" s="91" t="str">
        <f>CONCATENATE('FORMATO PROYECCIÓN 2026'!I8,".",'FORMATO PROYECCIÓN 2026'!AD8)</f>
        <v>21123.18.3.18.1403.E020C0100000.04-001.1.5.08.26.001</v>
      </c>
      <c r="C5" s="93" t="str">
        <f t="shared" si="0"/>
        <v>1.5.08.26.001</v>
      </c>
      <c r="D5" s="93">
        <f>'FORMATO PROYECCIÓN 2026'!U8</f>
        <v>4</v>
      </c>
      <c r="E5" s="93">
        <f>'FORMATO PROYECCIÓN 2026'!L8</f>
        <v>4</v>
      </c>
      <c r="F5" s="93">
        <f>'FORMATO PROYECCIÓN 2026'!V8</f>
        <v>300</v>
      </c>
      <c r="G5" s="91" t="str">
        <f>'FORMATO PROYECCIÓN 2026'!Q8</f>
        <v>XXXX FFFF HHH</v>
      </c>
      <c r="H5" s="91" t="str">
        <f>'FORMATO PROYECCIÓN 2026'!X8</f>
        <v>DIRECTOR DE PLANEACIÓN</v>
      </c>
      <c r="I5" s="91" t="str">
        <f>'FORMATO PROYECCIÓN 2026'!T8</f>
        <v>CO</v>
      </c>
      <c r="J5" s="91" t="str">
        <f>'FORMATO PROYECCIÓN 2026'!AF8</f>
        <v>OC</v>
      </c>
      <c r="K5" s="91">
        <f>'FORMATO PROYECCIÓN 2026'!R8</f>
        <v>0</v>
      </c>
      <c r="L5" s="91">
        <f>'FORMATO PROYECCIÓN 2026'!S8</f>
        <v>0</v>
      </c>
      <c r="M5" s="94">
        <f>'FORMATO PROYECCIÓN 2026'!Y8</f>
        <v>0</v>
      </c>
      <c r="N5" s="95" t="s">
        <v>328</v>
      </c>
      <c r="O5" s="93" t="str">
        <f t="shared" si="1"/>
        <v/>
      </c>
      <c r="P5" s="93" t="str">
        <f t="shared" si="2"/>
        <v/>
      </c>
      <c r="Q5" s="96">
        <f>'FORMATO PROYECCIÓN 2026'!FB8</f>
        <v>100380</v>
      </c>
      <c r="R5" s="96">
        <f>+'FORMATO PROYECCIÓN 2026'!HK8</f>
        <v>1395</v>
      </c>
      <c r="S5" s="96">
        <f>+'FORMATO PROYECCIÓN 2026'!HL8</f>
        <v>0</v>
      </c>
      <c r="T5" s="96">
        <f>+'FORMATO PROYECCIÓN 2026'!HM8</f>
        <v>0</v>
      </c>
      <c r="U5" s="96">
        <f>+'FORMATO PROYECCIÓN 2026'!HN8</f>
        <v>0</v>
      </c>
      <c r="V5" s="96">
        <f>+'FORMATO PROYECCIÓN 2026'!HO8</f>
        <v>0</v>
      </c>
      <c r="W5" s="96">
        <f>+'FORMATO PROYECCIÓN 2026'!HP8</f>
        <v>0</v>
      </c>
      <c r="X5" s="96">
        <f>+'FORMATO PROYECCIÓN 2026'!HQ8</f>
        <v>0</v>
      </c>
      <c r="Y5" s="96">
        <f>+'FORMATO PROYECCIÓN 2026'!HR8</f>
        <v>0</v>
      </c>
      <c r="Z5" s="96">
        <f>+'FORMATO PROYECCIÓN 2026'!HS8</f>
        <v>0</v>
      </c>
      <c r="AA5" s="96">
        <f>+'FORMATO PROYECCIÓN 2026'!HT8</f>
        <v>20292</v>
      </c>
      <c r="AB5" s="96">
        <f>+'FORMATO PROYECCIÓN 2026'!HU8</f>
        <v>9740</v>
      </c>
      <c r="AC5" s="96">
        <f>+'FORMATO PROYECCIÓN 2026'!HV8</f>
        <v>0</v>
      </c>
      <c r="AD5" s="96">
        <f>+'FORMATO PROYECCIÓN 2026'!HW8</f>
        <v>2100</v>
      </c>
      <c r="AE5" s="96">
        <f>+'FORMATO PROYECCIÓN 2026'!HX8</f>
        <v>1700</v>
      </c>
      <c r="AF5" s="96">
        <f>+'FORMATO PROYECCIÓN 2026'!HY8</f>
        <v>0</v>
      </c>
      <c r="AG5" s="96">
        <f>+'FORMATO PROYECCIÓN 2026'!HZ8</f>
        <v>0</v>
      </c>
      <c r="AH5" s="96">
        <f>+'FORMATO PROYECCIÓN 2026'!IA8</f>
        <v>0</v>
      </c>
      <c r="AI5" s="96">
        <f>+'FORMATO PROYECCIÓN 2026'!IB8</f>
        <v>0</v>
      </c>
      <c r="AJ5" s="96">
        <f>+'FORMATO PROYECCIÓN 2026'!IC8</f>
        <v>0</v>
      </c>
      <c r="AK5" s="96">
        <f>+'FORMATO PROYECCIÓN 2026'!ID8</f>
        <v>0</v>
      </c>
      <c r="AL5" s="96">
        <f>+'FORMATO PROYECCIÓN 2026'!IE8</f>
        <v>10008</v>
      </c>
      <c r="AM5" s="96">
        <f>+'FORMATO PROYECCIÓN 2026'!IF8</f>
        <v>0</v>
      </c>
      <c r="AN5" s="96">
        <f>+'FORMATO PROYECCIÓN 2026'!IG8</f>
        <v>0</v>
      </c>
      <c r="AO5" s="96">
        <f>+'FORMATO PROYECCIÓN 2026'!IH8</f>
        <v>5019</v>
      </c>
      <c r="AP5" s="96">
        <f>+'FORMATO PROYECCIÓN 2026'!II8</f>
        <v>0</v>
      </c>
      <c r="AQ5" s="96">
        <f>+'FORMATO PROYECCIÓN 2026'!IJ8</f>
        <v>5195</v>
      </c>
      <c r="AR5" s="96">
        <f>+'FORMATO PROYECCIÓN 2026'!IK8</f>
        <v>6525</v>
      </c>
      <c r="AS5" s="96">
        <f>+'FORMATO PROYECCIÓN 2026'!IL8</f>
        <v>0</v>
      </c>
      <c r="AT5" s="96">
        <f>+'FORMATO PROYECCIÓN 2026'!IM8</f>
        <v>0</v>
      </c>
      <c r="AU5" s="96">
        <f>+'FORMATO PROYECCIÓN 2026'!IN8</f>
        <v>0</v>
      </c>
      <c r="AV5" s="96">
        <f>+'FORMATO PROYECCIÓN 2026'!IO8</f>
        <v>5019</v>
      </c>
      <c r="AW5" s="96">
        <f>+'FORMATO PROYECCIÓN 2026'!IP8</f>
        <v>0</v>
      </c>
      <c r="AX5" s="96">
        <f>+'FORMATO PROYECCIÓN 2026'!IQ8</f>
        <v>9720</v>
      </c>
      <c r="AY5" s="96">
        <f>+'FORMATO PROYECCIÓN 2026'!IR8</f>
        <v>36000</v>
      </c>
      <c r="AZ5" s="96">
        <f>+'FORMATO PROYECCIÓN 2026'!IS8</f>
        <v>0</v>
      </c>
      <c r="BA5" s="96">
        <f>+'FORMATO PROYECCIÓN 2026'!IT8</f>
        <v>0</v>
      </c>
      <c r="BB5" s="96">
        <f>+'FORMATO PROYECCIÓN 2026'!IU8</f>
        <v>0</v>
      </c>
      <c r="BC5" s="96">
        <f>+'FORMATO PROYECCIÓN 2026'!IV8</f>
        <v>500</v>
      </c>
      <c r="BD5" s="96">
        <f>+'FORMATO PROYECCIÓN 2026'!IW8</f>
        <v>0</v>
      </c>
      <c r="BE5" s="96">
        <f>+'FORMATO PROYECCIÓN 2026'!IX8</f>
        <v>0</v>
      </c>
      <c r="BF5" s="96">
        <f>+'FORMATO PROYECCIÓN 2026'!IY8</f>
        <v>0</v>
      </c>
      <c r="BG5" s="96">
        <f>+'FORMATO PROYECCIÓN 2026'!IZ8</f>
        <v>0</v>
      </c>
      <c r="BH5" s="96">
        <f>+'FORMATO PROYECCIÓN 2026'!JA8</f>
        <v>900</v>
      </c>
      <c r="BI5" s="96">
        <f>+'FORMATO PROYECCIÓN 2026'!JB8</f>
        <v>0</v>
      </c>
      <c r="BJ5" s="96">
        <f>+'FORMATO PROYECCIÓN 2026'!JC8</f>
        <v>0</v>
      </c>
      <c r="BK5" s="96">
        <f>+'FORMATO PROYECCIÓN 2026'!JD8</f>
        <v>0</v>
      </c>
      <c r="BL5" s="96">
        <f>+'FORMATO PROYECCIÓN 2026'!JE8</f>
        <v>0</v>
      </c>
      <c r="BM5" s="96">
        <f>+'FORMATO PROYECCIÓN 2026'!JF8</f>
        <v>0</v>
      </c>
      <c r="BN5" s="96">
        <f>+'FORMATO PROYECCIÓN 2026'!JG8</f>
        <v>0</v>
      </c>
      <c r="BO5" s="96">
        <f>+'FORMATO PROYECCIÓN 2026'!JH8</f>
        <v>0</v>
      </c>
      <c r="BP5" s="96">
        <f>+'FORMATO PROYECCIÓN 2026'!JI8</f>
        <v>4626</v>
      </c>
      <c r="BQ5" s="96">
        <f>+'FORMATO PROYECCIÓN 2026'!JJ8</f>
        <v>0</v>
      </c>
      <c r="BR5" s="96">
        <f>+'FORMATO PROYECCIÓN 2026'!JK8</f>
        <v>0</v>
      </c>
      <c r="BS5" s="97">
        <f>+'FORMATO PROYECCIÓN 2026'!JL8</f>
        <v>214492</v>
      </c>
      <c r="BT5" s="97">
        <f>+'FORMATO PROYECCIÓN 2026'!JM8</f>
        <v>7310</v>
      </c>
      <c r="BU5" s="97">
        <f>'FORMATO PROYECCIÓN 2026'!JN8</f>
        <v>110</v>
      </c>
      <c r="BV5" s="97">
        <f>'FORMATO PROYECCIÓN 2026'!JO8</f>
        <v>4465</v>
      </c>
    </row>
    <row r="6" spans="1:74" x14ac:dyDescent="0.3">
      <c r="A6" s="92" t="str">
        <f>'FORMATO PROYECCIÓN 2026'!B9</f>
        <v>21123.18.3.18</v>
      </c>
      <c r="B6" s="91" t="str">
        <f>CONCATENATE('FORMATO PROYECCIÓN 2026'!I9,".",'FORMATO PROYECCIÓN 2026'!AD9)</f>
        <v>21123.18.3.18.1403.E020C0100000.04-001.1.5.08.26.001</v>
      </c>
      <c r="C6" s="93" t="str">
        <f t="shared" si="0"/>
        <v>1.5.08.26.001</v>
      </c>
      <c r="D6" s="93">
        <f>'FORMATO PROYECCIÓN 2026'!U9</f>
        <v>5</v>
      </c>
      <c r="E6" s="93">
        <f>'FORMATO PROYECCIÓN 2026'!L9</f>
        <v>5</v>
      </c>
      <c r="F6" s="93">
        <f>'FORMATO PROYECCIÓN 2026'!V9</f>
        <v>500</v>
      </c>
      <c r="G6" s="91" t="str">
        <f>'FORMATO PROYECCIÓN 2026'!Q9</f>
        <v>XXXX FFFF HHH</v>
      </c>
      <c r="H6" s="91" t="str">
        <f>'FORMATO PROYECCIÓN 2026'!X9</f>
        <v>JEFE DE DEPARTAMENTO DE RECURSOS HUMANOS</v>
      </c>
      <c r="I6" s="91" t="str">
        <f>'FORMATO PROYECCIÓN 2026'!T9</f>
        <v>CO</v>
      </c>
      <c r="J6" s="91" t="str">
        <f>'FORMATO PROYECCIÓN 2026'!AF9</f>
        <v>OC</v>
      </c>
      <c r="K6" s="91">
        <f>'FORMATO PROYECCIÓN 2026'!R9</f>
        <v>0</v>
      </c>
      <c r="L6" s="91">
        <f>'FORMATO PROYECCIÓN 2026'!S9</f>
        <v>0</v>
      </c>
      <c r="M6" s="94">
        <f>'FORMATO PROYECCIÓN 2026'!Y9</f>
        <v>0</v>
      </c>
      <c r="N6" s="95" t="s">
        <v>328</v>
      </c>
      <c r="O6" s="93" t="str">
        <f t="shared" si="1"/>
        <v/>
      </c>
      <c r="P6" s="93" t="str">
        <f t="shared" si="2"/>
        <v/>
      </c>
      <c r="Q6" s="96">
        <f>'FORMATO PROYECCIÓN 2026'!FB9</f>
        <v>100380</v>
      </c>
      <c r="R6" s="96">
        <f>+'FORMATO PROYECCIÓN 2026'!HK9</f>
        <v>1395</v>
      </c>
      <c r="S6" s="96">
        <f>+'FORMATO PROYECCIÓN 2026'!HL9</f>
        <v>0</v>
      </c>
      <c r="T6" s="96">
        <f>+'FORMATO PROYECCIÓN 2026'!HM9</f>
        <v>0</v>
      </c>
      <c r="U6" s="96">
        <f>+'FORMATO PROYECCIÓN 2026'!HN9</f>
        <v>0</v>
      </c>
      <c r="V6" s="96">
        <f>+'FORMATO PROYECCIÓN 2026'!HO9</f>
        <v>0</v>
      </c>
      <c r="W6" s="96">
        <f>+'FORMATO PROYECCIÓN 2026'!HP9</f>
        <v>0</v>
      </c>
      <c r="X6" s="96">
        <f>+'FORMATO PROYECCIÓN 2026'!HQ9</f>
        <v>0</v>
      </c>
      <c r="Y6" s="96">
        <f>+'FORMATO PROYECCIÓN 2026'!HR9</f>
        <v>0</v>
      </c>
      <c r="Z6" s="96">
        <f>+'FORMATO PROYECCIÓN 2026'!HS9</f>
        <v>0</v>
      </c>
      <c r="AA6" s="96">
        <f>+'FORMATO PROYECCIÓN 2026'!HT9</f>
        <v>18292</v>
      </c>
      <c r="AB6" s="96">
        <f>+'FORMATO PROYECCIÓN 2026'!HU9</f>
        <v>8780</v>
      </c>
      <c r="AC6" s="96">
        <f>+'FORMATO PROYECCIÓN 2026'!HV9</f>
        <v>0</v>
      </c>
      <c r="AD6" s="96">
        <f>+'FORMATO PROYECCIÓN 2026'!HW9</f>
        <v>2100</v>
      </c>
      <c r="AE6" s="96">
        <f>+'FORMATO PROYECCIÓN 2026'!HX9</f>
        <v>1700</v>
      </c>
      <c r="AF6" s="96">
        <f>+'FORMATO PROYECCIÓN 2026'!HY9</f>
        <v>0</v>
      </c>
      <c r="AG6" s="96">
        <f>+'FORMATO PROYECCIÓN 2026'!HZ9</f>
        <v>0</v>
      </c>
      <c r="AH6" s="96">
        <f>+'FORMATO PROYECCIÓN 2026'!IA9</f>
        <v>0</v>
      </c>
      <c r="AI6" s="96">
        <f>+'FORMATO PROYECCIÓN 2026'!IB9</f>
        <v>0</v>
      </c>
      <c r="AJ6" s="96">
        <f>+'FORMATO PROYECCIÓN 2026'!IC9</f>
        <v>0</v>
      </c>
      <c r="AK6" s="96">
        <f>+'FORMATO PROYECCIÓN 2026'!ID9</f>
        <v>0</v>
      </c>
      <c r="AL6" s="96">
        <f>+'FORMATO PROYECCIÓN 2026'!IE9</f>
        <v>10008</v>
      </c>
      <c r="AM6" s="96">
        <f>+'FORMATO PROYECCIÓN 2026'!IF9</f>
        <v>0</v>
      </c>
      <c r="AN6" s="96">
        <f>+'FORMATO PROYECCIÓN 2026'!IG9</f>
        <v>0</v>
      </c>
      <c r="AO6" s="96">
        <f>+'FORMATO PROYECCIÓN 2026'!IH9</f>
        <v>5019</v>
      </c>
      <c r="AP6" s="96">
        <f>+'FORMATO PROYECCIÓN 2026'!II9</f>
        <v>0</v>
      </c>
      <c r="AQ6" s="96">
        <f>+'FORMATO PROYECCIÓN 2026'!IJ9</f>
        <v>5195</v>
      </c>
      <c r="AR6" s="96">
        <f>+'FORMATO PROYECCIÓN 2026'!IK9</f>
        <v>6525</v>
      </c>
      <c r="AS6" s="96">
        <f>+'FORMATO PROYECCIÓN 2026'!IL9</f>
        <v>0</v>
      </c>
      <c r="AT6" s="96">
        <f>+'FORMATO PROYECCIÓN 2026'!IM9</f>
        <v>0</v>
      </c>
      <c r="AU6" s="96">
        <f>+'FORMATO PROYECCIÓN 2026'!IN9</f>
        <v>0</v>
      </c>
      <c r="AV6" s="96">
        <f>+'FORMATO PROYECCIÓN 2026'!IO9</f>
        <v>5019</v>
      </c>
      <c r="AW6" s="96">
        <f>+'FORMATO PROYECCIÓN 2026'!IP9</f>
        <v>0</v>
      </c>
      <c r="AX6" s="96">
        <f>+'FORMATO PROYECCIÓN 2026'!IQ9</f>
        <v>9720</v>
      </c>
      <c r="AY6" s="96">
        <f>+'FORMATO PROYECCIÓN 2026'!IR9</f>
        <v>21600</v>
      </c>
      <c r="AZ6" s="96">
        <f>+'FORMATO PROYECCIÓN 2026'!IS9</f>
        <v>0</v>
      </c>
      <c r="BA6" s="96">
        <f>+'FORMATO PROYECCIÓN 2026'!IT9</f>
        <v>0</v>
      </c>
      <c r="BB6" s="96">
        <f>+'FORMATO PROYECCIÓN 2026'!IU9</f>
        <v>0</v>
      </c>
      <c r="BC6" s="96">
        <f>+'FORMATO PROYECCIÓN 2026'!IV9</f>
        <v>500</v>
      </c>
      <c r="BD6" s="96">
        <f>+'FORMATO PROYECCIÓN 2026'!IW9</f>
        <v>0</v>
      </c>
      <c r="BE6" s="96">
        <f>+'FORMATO PROYECCIÓN 2026'!IX9</f>
        <v>0</v>
      </c>
      <c r="BF6" s="96">
        <f>+'FORMATO PROYECCIÓN 2026'!IY9</f>
        <v>0</v>
      </c>
      <c r="BG6" s="96">
        <f>+'FORMATO PROYECCIÓN 2026'!IZ9</f>
        <v>0</v>
      </c>
      <c r="BH6" s="96">
        <f>+'FORMATO PROYECCIÓN 2026'!JA9</f>
        <v>900</v>
      </c>
      <c r="BI6" s="96">
        <f>+'FORMATO PROYECCIÓN 2026'!JB9</f>
        <v>0</v>
      </c>
      <c r="BJ6" s="96">
        <f>+'FORMATO PROYECCIÓN 2026'!JC9</f>
        <v>0</v>
      </c>
      <c r="BK6" s="96">
        <f>+'FORMATO PROYECCIÓN 2026'!JD9</f>
        <v>0</v>
      </c>
      <c r="BL6" s="96">
        <f>+'FORMATO PROYECCIÓN 2026'!JE9</f>
        <v>0</v>
      </c>
      <c r="BM6" s="96">
        <f>+'FORMATO PROYECCIÓN 2026'!JF9</f>
        <v>0</v>
      </c>
      <c r="BN6" s="96">
        <f>+'FORMATO PROYECCIÓN 2026'!JG9</f>
        <v>0</v>
      </c>
      <c r="BO6" s="96">
        <f>+'FORMATO PROYECCIÓN 2026'!JH9</f>
        <v>0</v>
      </c>
      <c r="BP6" s="96">
        <f>+'FORMATO PROYECCIÓN 2026'!JI9</f>
        <v>4626</v>
      </c>
      <c r="BQ6" s="96">
        <f>+'FORMATO PROYECCIÓN 2026'!JJ9</f>
        <v>0</v>
      </c>
      <c r="BR6" s="96">
        <f>+'FORMATO PROYECCIÓN 2026'!JK9</f>
        <v>0</v>
      </c>
      <c r="BS6" s="97">
        <f>+'FORMATO PROYECCIÓN 2026'!JL9</f>
        <v>197132</v>
      </c>
      <c r="BT6" s="97">
        <f>+'FORMATO PROYECCIÓN 2026'!JM9</f>
        <v>6615</v>
      </c>
      <c r="BU6" s="97">
        <f>'FORMATO PROYECCIÓN 2026'!JN9</f>
        <v>110</v>
      </c>
      <c r="BV6" s="97">
        <f>'FORMATO PROYECCIÓN 2026'!JO9</f>
        <v>4025</v>
      </c>
    </row>
    <row r="7" spans="1:74" x14ac:dyDescent="0.3">
      <c r="A7" s="92" t="str">
        <f>'FORMATO PROYECCIÓN 2026'!B10</f>
        <v>21123.18.3.18</v>
      </c>
      <c r="B7" s="91" t="str">
        <f>CONCATENATE('FORMATO PROYECCIÓN 2026'!I10,".",'FORMATO PROYECCIÓN 2026'!AD10)</f>
        <v>21123.18.3.18.1403.E020C0100000.04-001.1.5.08.26.001</v>
      </c>
      <c r="C7" s="93" t="str">
        <f t="shared" si="0"/>
        <v>1.5.08.26.001</v>
      </c>
      <c r="D7" s="93">
        <f>'FORMATO PROYECCIÓN 2026'!U10</f>
        <v>6</v>
      </c>
      <c r="E7" s="93">
        <f>'FORMATO PROYECCIÓN 2026'!L10</f>
        <v>6</v>
      </c>
      <c r="F7" s="93">
        <f>'FORMATO PROYECCIÓN 2026'!V10</f>
        <v>600</v>
      </c>
      <c r="G7" s="91" t="str">
        <f>'FORMATO PROYECCIÓN 2026'!Q10</f>
        <v>XXXX FFFF HHH</v>
      </c>
      <c r="H7" s="91" t="str">
        <f>'FORMATO PROYECCIÓN 2026'!X10</f>
        <v>JEFE DE OFICINA DE RECURSOS HUMANOS</v>
      </c>
      <c r="I7" s="91" t="str">
        <f>'FORMATO PROYECCIÓN 2026'!T10</f>
        <v>CO</v>
      </c>
      <c r="J7" s="91" t="str">
        <f>'FORMATO PROYECCIÓN 2026'!AF10</f>
        <v>OC</v>
      </c>
      <c r="K7" s="91">
        <f>'FORMATO PROYECCIÓN 2026'!R10</f>
        <v>0</v>
      </c>
      <c r="L7" s="91">
        <f>'FORMATO PROYECCIÓN 2026'!S10</f>
        <v>0</v>
      </c>
      <c r="M7" s="94">
        <f>'FORMATO PROYECCIÓN 2026'!Y10</f>
        <v>0</v>
      </c>
      <c r="N7" s="95" t="s">
        <v>328</v>
      </c>
      <c r="O7" s="93" t="str">
        <f t="shared" si="1"/>
        <v/>
      </c>
      <c r="P7" s="93" t="str">
        <f t="shared" si="2"/>
        <v/>
      </c>
      <c r="Q7" s="96">
        <f>'FORMATO PROYECCIÓN 2026'!FB10</f>
        <v>100380</v>
      </c>
      <c r="R7" s="96">
        <f>+'FORMATO PROYECCIÓN 2026'!HK10</f>
        <v>1395</v>
      </c>
      <c r="S7" s="96">
        <f>+'FORMATO PROYECCIÓN 2026'!HL10</f>
        <v>0</v>
      </c>
      <c r="T7" s="96">
        <f>+'FORMATO PROYECCIÓN 2026'!HM10</f>
        <v>0</v>
      </c>
      <c r="U7" s="96">
        <f>+'FORMATO PROYECCIÓN 2026'!HN10</f>
        <v>0</v>
      </c>
      <c r="V7" s="96">
        <f>+'FORMATO PROYECCIÓN 2026'!HO10</f>
        <v>0</v>
      </c>
      <c r="W7" s="96">
        <f>+'FORMATO PROYECCIÓN 2026'!HP10</f>
        <v>0</v>
      </c>
      <c r="X7" s="96">
        <f>+'FORMATO PROYECCIÓN 2026'!HQ10</f>
        <v>0</v>
      </c>
      <c r="Y7" s="96">
        <f>+'FORMATO PROYECCIÓN 2026'!HR10</f>
        <v>0</v>
      </c>
      <c r="Z7" s="96">
        <f>+'FORMATO PROYECCIÓN 2026'!HS10</f>
        <v>0</v>
      </c>
      <c r="AA7" s="96">
        <f>+'FORMATO PROYECCIÓN 2026'!HT10</f>
        <v>18459</v>
      </c>
      <c r="AB7" s="96">
        <f>+'FORMATO PROYECCIÓN 2026'!HU10</f>
        <v>8860</v>
      </c>
      <c r="AC7" s="96">
        <f>+'FORMATO PROYECCIÓN 2026'!HV10</f>
        <v>0</v>
      </c>
      <c r="AD7" s="96">
        <f>+'FORMATO PROYECCIÓN 2026'!HW10</f>
        <v>2100</v>
      </c>
      <c r="AE7" s="96">
        <f>+'FORMATO PROYECCIÓN 2026'!HX10</f>
        <v>1700</v>
      </c>
      <c r="AF7" s="96">
        <f>+'FORMATO PROYECCIÓN 2026'!HY10</f>
        <v>0</v>
      </c>
      <c r="AG7" s="96">
        <f>+'FORMATO PROYECCIÓN 2026'!HZ10</f>
        <v>0</v>
      </c>
      <c r="AH7" s="96">
        <f>+'FORMATO PROYECCIÓN 2026'!IA10</f>
        <v>0</v>
      </c>
      <c r="AI7" s="96">
        <f>+'FORMATO PROYECCIÓN 2026'!IB10</f>
        <v>0</v>
      </c>
      <c r="AJ7" s="96">
        <f>+'FORMATO PROYECCIÓN 2026'!IC10</f>
        <v>0</v>
      </c>
      <c r="AK7" s="96">
        <f>+'FORMATO PROYECCIÓN 2026'!ID10</f>
        <v>0</v>
      </c>
      <c r="AL7" s="96">
        <f>+'FORMATO PROYECCIÓN 2026'!IE10</f>
        <v>10008</v>
      </c>
      <c r="AM7" s="96">
        <f>+'FORMATO PROYECCIÓN 2026'!IF10</f>
        <v>0</v>
      </c>
      <c r="AN7" s="96">
        <f>+'FORMATO PROYECCIÓN 2026'!IG10</f>
        <v>0</v>
      </c>
      <c r="AO7" s="96">
        <f>+'FORMATO PROYECCIÓN 2026'!IH10</f>
        <v>5019</v>
      </c>
      <c r="AP7" s="96">
        <f>+'FORMATO PROYECCIÓN 2026'!II10</f>
        <v>0</v>
      </c>
      <c r="AQ7" s="96">
        <f>+'FORMATO PROYECCIÓN 2026'!IJ10</f>
        <v>5195</v>
      </c>
      <c r="AR7" s="96">
        <f>+'FORMATO PROYECCIÓN 2026'!IK10</f>
        <v>6525</v>
      </c>
      <c r="AS7" s="96">
        <f>+'FORMATO PROYECCIÓN 2026'!IL10</f>
        <v>0</v>
      </c>
      <c r="AT7" s="96">
        <f>+'FORMATO PROYECCIÓN 2026'!IM10</f>
        <v>0</v>
      </c>
      <c r="AU7" s="96">
        <f>+'FORMATO PROYECCIÓN 2026'!IN10</f>
        <v>0</v>
      </c>
      <c r="AV7" s="96">
        <f>+'FORMATO PROYECCIÓN 2026'!IO10</f>
        <v>5019</v>
      </c>
      <c r="AW7" s="96">
        <f>+'FORMATO PROYECCIÓN 2026'!IP10</f>
        <v>0</v>
      </c>
      <c r="AX7" s="96">
        <f>+'FORMATO PROYECCIÓN 2026'!IQ10</f>
        <v>9720</v>
      </c>
      <c r="AY7" s="96">
        <f>+'FORMATO PROYECCIÓN 2026'!IR10</f>
        <v>20400</v>
      </c>
      <c r="AZ7" s="96">
        <f>+'FORMATO PROYECCIÓN 2026'!IS10</f>
        <v>2400</v>
      </c>
      <c r="BA7" s="96">
        <f>+'FORMATO PROYECCIÓN 2026'!IT10</f>
        <v>0</v>
      </c>
      <c r="BB7" s="96">
        <f>+'FORMATO PROYECCIÓN 2026'!IU10</f>
        <v>0</v>
      </c>
      <c r="BC7" s="96">
        <f>+'FORMATO PROYECCIÓN 2026'!IV10</f>
        <v>500</v>
      </c>
      <c r="BD7" s="96">
        <f>+'FORMATO PROYECCIÓN 2026'!IW10</f>
        <v>0</v>
      </c>
      <c r="BE7" s="96">
        <f>+'FORMATO PROYECCIÓN 2026'!IX10</f>
        <v>0</v>
      </c>
      <c r="BF7" s="96">
        <f>+'FORMATO PROYECCIÓN 2026'!IY10</f>
        <v>0</v>
      </c>
      <c r="BG7" s="96">
        <f>+'FORMATO PROYECCIÓN 2026'!IZ10</f>
        <v>0</v>
      </c>
      <c r="BH7" s="96">
        <f>+'FORMATO PROYECCIÓN 2026'!JA10</f>
        <v>900</v>
      </c>
      <c r="BI7" s="96">
        <f>+'FORMATO PROYECCIÓN 2026'!JB10</f>
        <v>0</v>
      </c>
      <c r="BJ7" s="96">
        <f>+'FORMATO PROYECCIÓN 2026'!JC10</f>
        <v>0</v>
      </c>
      <c r="BK7" s="96">
        <f>+'FORMATO PROYECCIÓN 2026'!JD10</f>
        <v>0</v>
      </c>
      <c r="BL7" s="96">
        <f>+'FORMATO PROYECCIÓN 2026'!JE10</f>
        <v>0</v>
      </c>
      <c r="BM7" s="96">
        <f>+'FORMATO PROYECCIÓN 2026'!JF10</f>
        <v>2510</v>
      </c>
      <c r="BN7" s="96">
        <f>+'FORMATO PROYECCIÓN 2026'!JG10</f>
        <v>0</v>
      </c>
      <c r="BO7" s="96">
        <f>+'FORMATO PROYECCIÓN 2026'!JH10</f>
        <v>0</v>
      </c>
      <c r="BP7" s="96">
        <f>+'FORMATO PROYECCIÓN 2026'!JI10</f>
        <v>5153</v>
      </c>
      <c r="BQ7" s="96">
        <f>+'FORMATO PROYECCIÓN 2026'!JJ10</f>
        <v>8365</v>
      </c>
      <c r="BR7" s="96">
        <f>+'FORMATO PROYECCIÓN 2026'!JK10</f>
        <v>6692</v>
      </c>
      <c r="BS7" s="97">
        <f>+'FORMATO PROYECCIÓN 2026'!JL10</f>
        <v>216145</v>
      </c>
      <c r="BT7" s="97">
        <f>+'FORMATO PROYECCIÓN 2026'!JM10</f>
        <v>7376</v>
      </c>
      <c r="BU7" s="97">
        <f>'FORMATO PROYECCIÓN 2026'!JN10</f>
        <v>110</v>
      </c>
      <c r="BV7" s="97">
        <f>'FORMATO PROYECCIÓN 2026'!JO10</f>
        <v>4061</v>
      </c>
    </row>
    <row r="8" spans="1:74" x14ac:dyDescent="0.3">
      <c r="A8" s="92" t="str">
        <f>'FORMATO PROYECCIÓN 2026'!B11</f>
        <v>21123.18.3.18</v>
      </c>
      <c r="B8" s="91" t="str">
        <f>CONCATENATE('FORMATO PROYECCIÓN 2026'!I11,".",'FORMATO PROYECCIÓN 2026'!AD11)</f>
        <v>21123.18.3.18.1403.E020C0100000.04-001.1.5.08.26.001</v>
      </c>
      <c r="C8" s="93" t="str">
        <f t="shared" si="0"/>
        <v>1.5.08.26.001</v>
      </c>
      <c r="D8" s="93">
        <f>'FORMATO PROYECCIÓN 2026'!U11</f>
        <v>7</v>
      </c>
      <c r="E8" s="93">
        <f>'FORMATO PROYECCIÓN 2026'!L11</f>
        <v>7</v>
      </c>
      <c r="F8" s="93">
        <f>'FORMATO PROYECCIÓN 2026'!V11</f>
        <v>700</v>
      </c>
      <c r="G8" s="91" t="str">
        <f>'FORMATO PROYECCIÓN 2026'!Q11</f>
        <v>XXXX FFFF HHH</v>
      </c>
      <c r="H8" s="91">
        <f>'FORMATO PROYECCIÓN 2026'!X11</f>
        <v>0</v>
      </c>
      <c r="I8" s="91" t="str">
        <f>'FORMATO PROYECCIÓN 2026'!T11</f>
        <v>CO</v>
      </c>
      <c r="J8" s="91" t="str">
        <f>'FORMATO PROYECCIÓN 2026'!AF11</f>
        <v>OC</v>
      </c>
      <c r="K8" s="91">
        <f>'FORMATO PROYECCIÓN 2026'!R11</f>
        <v>0</v>
      </c>
      <c r="L8" s="91">
        <f>'FORMATO PROYECCIÓN 2026'!S11</f>
        <v>0</v>
      </c>
      <c r="M8" s="94">
        <f>'FORMATO PROYECCIÓN 2026'!Y11</f>
        <v>0</v>
      </c>
      <c r="N8" s="95" t="s">
        <v>328</v>
      </c>
      <c r="O8" s="93" t="str">
        <f t="shared" si="1"/>
        <v/>
      </c>
      <c r="P8" s="93" t="str">
        <f t="shared" si="2"/>
        <v/>
      </c>
      <c r="Q8" s="96">
        <f>'FORMATO PROYECCIÓN 2026'!FB11</f>
        <v>100380</v>
      </c>
      <c r="R8" s="96">
        <f>+'FORMATO PROYECCIÓN 2026'!HK11</f>
        <v>1395</v>
      </c>
      <c r="S8" s="96">
        <f>+'FORMATO PROYECCIÓN 2026'!HL11</f>
        <v>0</v>
      </c>
      <c r="T8" s="96">
        <f>+'FORMATO PROYECCIÓN 2026'!HM11</f>
        <v>0</v>
      </c>
      <c r="U8" s="96">
        <f>+'FORMATO PROYECCIÓN 2026'!HN11</f>
        <v>0</v>
      </c>
      <c r="V8" s="96">
        <f>+'FORMATO PROYECCIÓN 2026'!HO11</f>
        <v>0</v>
      </c>
      <c r="W8" s="96">
        <f>+'FORMATO PROYECCIÓN 2026'!HP11</f>
        <v>0</v>
      </c>
      <c r="X8" s="96">
        <f>+'FORMATO PROYECCIÓN 2026'!HQ11</f>
        <v>0</v>
      </c>
      <c r="Y8" s="96">
        <f>+'FORMATO PROYECCIÓN 2026'!HR11</f>
        <v>0</v>
      </c>
      <c r="Z8" s="96">
        <f>+'FORMATO PROYECCIÓN 2026'!HS11</f>
        <v>0</v>
      </c>
      <c r="AA8" s="96">
        <f>+'FORMATO PROYECCIÓN 2026'!HT11</f>
        <v>17999</v>
      </c>
      <c r="AB8" s="96">
        <f>+'FORMATO PROYECCIÓN 2026'!HU11</f>
        <v>8640</v>
      </c>
      <c r="AC8" s="96">
        <f>+'FORMATO PROYECCIÓN 2026'!HV11</f>
        <v>0</v>
      </c>
      <c r="AD8" s="96">
        <f>+'FORMATO PROYECCIÓN 2026'!HW11</f>
        <v>2100</v>
      </c>
      <c r="AE8" s="96">
        <f>+'FORMATO PROYECCIÓN 2026'!HX11</f>
        <v>1700</v>
      </c>
      <c r="AF8" s="96">
        <f>+'FORMATO PROYECCIÓN 2026'!HY11</f>
        <v>0</v>
      </c>
      <c r="AG8" s="96">
        <f>+'FORMATO PROYECCIÓN 2026'!HZ11</f>
        <v>0</v>
      </c>
      <c r="AH8" s="96">
        <f>+'FORMATO PROYECCIÓN 2026'!IA11</f>
        <v>0</v>
      </c>
      <c r="AI8" s="96">
        <f>+'FORMATO PROYECCIÓN 2026'!IB11</f>
        <v>0</v>
      </c>
      <c r="AJ8" s="96">
        <f>+'FORMATO PROYECCIÓN 2026'!IC11</f>
        <v>0</v>
      </c>
      <c r="AK8" s="96">
        <f>+'FORMATO PROYECCIÓN 2026'!ID11</f>
        <v>0</v>
      </c>
      <c r="AL8" s="96">
        <f>+'FORMATO PROYECCIÓN 2026'!IE11</f>
        <v>10008</v>
      </c>
      <c r="AM8" s="96">
        <f>+'FORMATO PROYECCIÓN 2026'!IF11</f>
        <v>0</v>
      </c>
      <c r="AN8" s="96">
        <f>+'FORMATO PROYECCIÓN 2026'!IG11</f>
        <v>0</v>
      </c>
      <c r="AO8" s="96">
        <f>+'FORMATO PROYECCIÓN 2026'!IH11</f>
        <v>5019</v>
      </c>
      <c r="AP8" s="96">
        <f>+'FORMATO PROYECCIÓN 2026'!II11</f>
        <v>0</v>
      </c>
      <c r="AQ8" s="96">
        <f>+'FORMATO PROYECCIÓN 2026'!IJ11</f>
        <v>5195</v>
      </c>
      <c r="AR8" s="96">
        <f>+'FORMATO PROYECCIÓN 2026'!IK11</f>
        <v>6525</v>
      </c>
      <c r="AS8" s="96">
        <f>+'FORMATO PROYECCIÓN 2026'!IL11</f>
        <v>0</v>
      </c>
      <c r="AT8" s="96">
        <f>+'FORMATO PROYECCIÓN 2026'!IM11</f>
        <v>0</v>
      </c>
      <c r="AU8" s="96">
        <f>+'FORMATO PROYECCIÓN 2026'!IN11</f>
        <v>0</v>
      </c>
      <c r="AV8" s="96">
        <f>+'FORMATO PROYECCIÓN 2026'!IO11</f>
        <v>5019</v>
      </c>
      <c r="AW8" s="96">
        <f>+'FORMATO PROYECCIÓN 2026'!IP11</f>
        <v>0</v>
      </c>
      <c r="AX8" s="96">
        <f>+'FORMATO PROYECCIÓN 2026'!IQ11</f>
        <v>9720</v>
      </c>
      <c r="AY8" s="96">
        <f>+'FORMATO PROYECCIÓN 2026'!IR11</f>
        <v>17088</v>
      </c>
      <c r="AZ8" s="96">
        <f>+'FORMATO PROYECCIÓN 2026'!IS11</f>
        <v>2400</v>
      </c>
      <c r="BA8" s="96">
        <f>+'FORMATO PROYECCIÓN 2026'!IT11</f>
        <v>0</v>
      </c>
      <c r="BB8" s="96">
        <f>+'FORMATO PROYECCIÓN 2026'!IU11</f>
        <v>0</v>
      </c>
      <c r="BC8" s="96">
        <f>+'FORMATO PROYECCIÓN 2026'!IV11</f>
        <v>500</v>
      </c>
      <c r="BD8" s="96">
        <f>+'FORMATO PROYECCIÓN 2026'!IW11</f>
        <v>0</v>
      </c>
      <c r="BE8" s="96">
        <f>+'FORMATO PROYECCIÓN 2026'!IX11</f>
        <v>0</v>
      </c>
      <c r="BF8" s="96">
        <f>+'FORMATO PROYECCIÓN 2026'!IY11</f>
        <v>0</v>
      </c>
      <c r="BG8" s="96">
        <f>+'FORMATO PROYECCIÓN 2026'!IZ11</f>
        <v>0</v>
      </c>
      <c r="BH8" s="96">
        <f>+'FORMATO PROYECCIÓN 2026'!JA11</f>
        <v>900</v>
      </c>
      <c r="BI8" s="96">
        <f>+'FORMATO PROYECCIÓN 2026'!JB11</f>
        <v>0</v>
      </c>
      <c r="BJ8" s="96">
        <f>+'FORMATO PROYECCIÓN 2026'!JC11</f>
        <v>0</v>
      </c>
      <c r="BK8" s="96">
        <f>+'FORMATO PROYECCIÓN 2026'!JD11</f>
        <v>0</v>
      </c>
      <c r="BL8" s="96">
        <f>+'FORMATO PROYECCIÓN 2026'!JE11</f>
        <v>0</v>
      </c>
      <c r="BM8" s="96">
        <f>+'FORMATO PROYECCIÓN 2026'!JF11</f>
        <v>2510</v>
      </c>
      <c r="BN8" s="96">
        <f>+'FORMATO PROYECCIÓN 2026'!JG11</f>
        <v>0</v>
      </c>
      <c r="BO8" s="96">
        <f>+'FORMATO PROYECCIÓN 2026'!JH11</f>
        <v>0</v>
      </c>
      <c r="BP8" s="96">
        <f>+'FORMATO PROYECCIÓN 2026'!JI11</f>
        <v>5153</v>
      </c>
      <c r="BQ8" s="96">
        <f>+'FORMATO PROYECCIÓN 2026'!JJ11</f>
        <v>8365</v>
      </c>
      <c r="BR8" s="96">
        <f>+'FORMATO PROYECCIÓN 2026'!JK11</f>
        <v>6692</v>
      </c>
      <c r="BS8" s="97">
        <f>+'FORMATO PROYECCIÓN 2026'!JL11</f>
        <v>212152</v>
      </c>
      <c r="BT8" s="97">
        <f>+'FORMATO PROYECCIÓN 2026'!JM11</f>
        <v>7216</v>
      </c>
      <c r="BU8" s="97">
        <f>'FORMATO PROYECCIÓN 2026'!JN11</f>
        <v>110</v>
      </c>
      <c r="BV8" s="97">
        <f>'FORMATO PROYECCIÓN 2026'!JO11</f>
        <v>3960</v>
      </c>
    </row>
    <row r="9" spans="1:74" x14ac:dyDescent="0.3">
      <c r="A9" s="92" t="str">
        <f>'FORMATO PROYECCIÓN 2026'!B12</f>
        <v>21123.18.3.18</v>
      </c>
      <c r="B9" s="91" t="str">
        <f>CONCATENATE('FORMATO PROYECCIÓN 2026'!I12,".",'FORMATO PROYECCIÓN 2026'!AD12)</f>
        <v>21123.18.3.18.1403.E020C0100000.04-001.1.5.08.26.001</v>
      </c>
      <c r="C9" s="93" t="str">
        <f t="shared" si="0"/>
        <v>1.5.08.26.001</v>
      </c>
      <c r="D9" s="93">
        <f>'FORMATO PROYECCIÓN 2026'!U12</f>
        <v>8</v>
      </c>
      <c r="E9" s="93">
        <f>'FORMATO PROYECCIÓN 2026'!L12</f>
        <v>8</v>
      </c>
      <c r="F9" s="93">
        <f>'FORMATO PROYECCIÓN 2026'!V12</f>
        <v>800</v>
      </c>
      <c r="G9" s="91" t="str">
        <f>'FORMATO PROYECCIÓN 2026'!Q12</f>
        <v>XXXX FFFF HHH</v>
      </c>
      <c r="H9" s="91">
        <f>'FORMATO PROYECCIÓN 2026'!X12</f>
        <v>0</v>
      </c>
      <c r="I9" s="91" t="str">
        <f>'FORMATO PROYECCIÓN 2026'!T12</f>
        <v>CO</v>
      </c>
      <c r="J9" s="91" t="str">
        <f>'FORMATO PROYECCIÓN 2026'!AF12</f>
        <v>OC</v>
      </c>
      <c r="K9" s="91">
        <f>'FORMATO PROYECCIÓN 2026'!R12</f>
        <v>0</v>
      </c>
      <c r="L9" s="91">
        <f>'FORMATO PROYECCIÓN 2026'!S12</f>
        <v>0</v>
      </c>
      <c r="M9" s="94">
        <f>'FORMATO PROYECCIÓN 2026'!Y12</f>
        <v>0</v>
      </c>
      <c r="N9" s="95" t="s">
        <v>328</v>
      </c>
      <c r="O9" s="93" t="str">
        <f t="shared" si="1"/>
        <v/>
      </c>
      <c r="P9" s="93" t="str">
        <f t="shared" si="2"/>
        <v/>
      </c>
      <c r="Q9" s="96">
        <f>'FORMATO PROYECCIÓN 2026'!FB12</f>
        <v>100380</v>
      </c>
      <c r="R9" s="96">
        <f>+'FORMATO PROYECCIÓN 2026'!HK12</f>
        <v>1395</v>
      </c>
      <c r="S9" s="96">
        <f>+'FORMATO PROYECCIÓN 2026'!HL12</f>
        <v>0</v>
      </c>
      <c r="T9" s="96">
        <f>+'FORMATO PROYECCIÓN 2026'!HM12</f>
        <v>0</v>
      </c>
      <c r="U9" s="96">
        <f>+'FORMATO PROYECCIÓN 2026'!HN12</f>
        <v>0</v>
      </c>
      <c r="V9" s="96">
        <f>+'FORMATO PROYECCIÓN 2026'!HO12</f>
        <v>0</v>
      </c>
      <c r="W9" s="96">
        <f>+'FORMATO PROYECCIÓN 2026'!HP12</f>
        <v>0</v>
      </c>
      <c r="X9" s="96">
        <f>+'FORMATO PROYECCIÓN 2026'!HQ12</f>
        <v>0</v>
      </c>
      <c r="Y9" s="96">
        <f>+'FORMATO PROYECCIÓN 2026'!HR12</f>
        <v>0</v>
      </c>
      <c r="Z9" s="96">
        <f>+'FORMATO PROYECCIÓN 2026'!HS12</f>
        <v>0</v>
      </c>
      <c r="AA9" s="96">
        <f>+'FORMATO PROYECCIÓN 2026'!HT12</f>
        <v>17459</v>
      </c>
      <c r="AB9" s="96">
        <f>+'FORMATO PROYECCIÓN 2026'!HU12</f>
        <v>8380</v>
      </c>
      <c r="AC9" s="96">
        <f>+'FORMATO PROYECCIÓN 2026'!HV12</f>
        <v>0</v>
      </c>
      <c r="AD9" s="96">
        <f>+'FORMATO PROYECCIÓN 2026'!HW12</f>
        <v>2100</v>
      </c>
      <c r="AE9" s="96">
        <f>+'FORMATO PROYECCIÓN 2026'!HX12</f>
        <v>1700</v>
      </c>
      <c r="AF9" s="96">
        <f>+'FORMATO PROYECCIÓN 2026'!HY12</f>
        <v>0</v>
      </c>
      <c r="AG9" s="96">
        <f>+'FORMATO PROYECCIÓN 2026'!HZ12</f>
        <v>0</v>
      </c>
      <c r="AH9" s="96">
        <f>+'FORMATO PROYECCIÓN 2026'!IA12</f>
        <v>0</v>
      </c>
      <c r="AI9" s="96">
        <f>+'FORMATO PROYECCIÓN 2026'!IB12</f>
        <v>0</v>
      </c>
      <c r="AJ9" s="96">
        <f>+'FORMATO PROYECCIÓN 2026'!IC12</f>
        <v>0</v>
      </c>
      <c r="AK9" s="96">
        <f>+'FORMATO PROYECCIÓN 2026'!ID12</f>
        <v>0</v>
      </c>
      <c r="AL9" s="96">
        <f>+'FORMATO PROYECCIÓN 2026'!IE12</f>
        <v>10008</v>
      </c>
      <c r="AM9" s="96">
        <f>+'FORMATO PROYECCIÓN 2026'!IF12</f>
        <v>0</v>
      </c>
      <c r="AN9" s="96">
        <f>+'FORMATO PROYECCIÓN 2026'!IG12</f>
        <v>0</v>
      </c>
      <c r="AO9" s="96">
        <f>+'FORMATO PROYECCIÓN 2026'!IH12</f>
        <v>5019</v>
      </c>
      <c r="AP9" s="96">
        <f>+'FORMATO PROYECCIÓN 2026'!II12</f>
        <v>0</v>
      </c>
      <c r="AQ9" s="96">
        <f>+'FORMATO PROYECCIÓN 2026'!IJ12</f>
        <v>5195</v>
      </c>
      <c r="AR9" s="96">
        <f>+'FORMATO PROYECCIÓN 2026'!IK12</f>
        <v>6525</v>
      </c>
      <c r="AS9" s="96">
        <f>+'FORMATO PROYECCIÓN 2026'!IL12</f>
        <v>0</v>
      </c>
      <c r="AT9" s="96">
        <f>+'FORMATO PROYECCIÓN 2026'!IM12</f>
        <v>0</v>
      </c>
      <c r="AU9" s="96">
        <f>+'FORMATO PROYECCIÓN 2026'!IN12</f>
        <v>0</v>
      </c>
      <c r="AV9" s="96">
        <f>+'FORMATO PROYECCIÓN 2026'!IO12</f>
        <v>5019</v>
      </c>
      <c r="AW9" s="96">
        <f>+'FORMATO PROYECCIÓN 2026'!IP12</f>
        <v>0</v>
      </c>
      <c r="AX9" s="96">
        <f>+'FORMATO PROYECCIÓN 2026'!IQ12</f>
        <v>9720</v>
      </c>
      <c r="AY9" s="96">
        <f>+'FORMATO PROYECCIÓN 2026'!IR12</f>
        <v>13200</v>
      </c>
      <c r="AZ9" s="96">
        <f>+'FORMATO PROYECCIÓN 2026'!IS12</f>
        <v>2400</v>
      </c>
      <c r="BA9" s="96">
        <f>+'FORMATO PROYECCIÓN 2026'!IT12</f>
        <v>0</v>
      </c>
      <c r="BB9" s="96">
        <f>+'FORMATO PROYECCIÓN 2026'!IU12</f>
        <v>0</v>
      </c>
      <c r="BC9" s="96">
        <f>+'FORMATO PROYECCIÓN 2026'!IV12</f>
        <v>500</v>
      </c>
      <c r="BD9" s="96">
        <f>+'FORMATO PROYECCIÓN 2026'!IW12</f>
        <v>0</v>
      </c>
      <c r="BE9" s="96">
        <f>+'FORMATO PROYECCIÓN 2026'!IX12</f>
        <v>0</v>
      </c>
      <c r="BF9" s="96">
        <f>+'FORMATO PROYECCIÓN 2026'!IY12</f>
        <v>0</v>
      </c>
      <c r="BG9" s="96">
        <f>+'FORMATO PROYECCIÓN 2026'!IZ12</f>
        <v>0</v>
      </c>
      <c r="BH9" s="96">
        <f>+'FORMATO PROYECCIÓN 2026'!JA12</f>
        <v>900</v>
      </c>
      <c r="BI9" s="96">
        <f>+'FORMATO PROYECCIÓN 2026'!JB12</f>
        <v>0</v>
      </c>
      <c r="BJ9" s="96">
        <f>+'FORMATO PROYECCIÓN 2026'!JC12</f>
        <v>0</v>
      </c>
      <c r="BK9" s="96">
        <f>+'FORMATO PROYECCIÓN 2026'!JD12</f>
        <v>0</v>
      </c>
      <c r="BL9" s="96">
        <f>+'FORMATO PROYECCIÓN 2026'!JE12</f>
        <v>0</v>
      </c>
      <c r="BM9" s="96">
        <f>+'FORMATO PROYECCIÓN 2026'!JF12</f>
        <v>2510</v>
      </c>
      <c r="BN9" s="96">
        <f>+'FORMATO PROYECCIÓN 2026'!JG12</f>
        <v>0</v>
      </c>
      <c r="BO9" s="96">
        <f>+'FORMATO PROYECCIÓN 2026'!JH12</f>
        <v>0</v>
      </c>
      <c r="BP9" s="96">
        <f>+'FORMATO PROYECCIÓN 2026'!JI12</f>
        <v>5153</v>
      </c>
      <c r="BQ9" s="96">
        <f>+'FORMATO PROYECCIÓN 2026'!JJ12</f>
        <v>8365</v>
      </c>
      <c r="BR9" s="96">
        <f>+'FORMATO PROYECCIÓN 2026'!JK12</f>
        <v>6692</v>
      </c>
      <c r="BS9" s="97">
        <f>+'FORMATO PROYECCIÓN 2026'!JL12</f>
        <v>207465</v>
      </c>
      <c r="BT9" s="97">
        <f>+'FORMATO PROYECCIÓN 2026'!JM12</f>
        <v>7028</v>
      </c>
      <c r="BU9" s="97">
        <f>'FORMATO PROYECCIÓN 2026'!JN12</f>
        <v>110</v>
      </c>
      <c r="BV9" s="97">
        <f>'FORMATO PROYECCIÓN 2026'!JO12</f>
        <v>3841</v>
      </c>
    </row>
    <row r="10" spans="1:74" x14ac:dyDescent="0.3">
      <c r="A10" s="92" t="str">
        <f>'FORMATO PROYECCIÓN 2026'!B13</f>
        <v>21123.18.3.18</v>
      </c>
      <c r="B10" s="91" t="str">
        <f>CONCATENATE('FORMATO PROYECCIÓN 2026'!I13,".",'FORMATO PROYECCIÓN 2026'!AD13)</f>
        <v>21123.18.3.18.1403.E020C0100000.04-001.1.5.08.26.001</v>
      </c>
      <c r="C10" s="93" t="str">
        <f t="shared" si="0"/>
        <v>1.5.08.26.001</v>
      </c>
      <c r="D10" s="93">
        <f>'FORMATO PROYECCIÓN 2026'!U13</f>
        <v>9</v>
      </c>
      <c r="E10" s="93">
        <f>'FORMATO PROYECCIÓN 2026'!L13</f>
        <v>9</v>
      </c>
      <c r="F10" s="93">
        <f>'FORMATO PROYECCIÓN 2026'!V13</f>
        <v>900</v>
      </c>
      <c r="G10" s="91" t="str">
        <f>'FORMATO PROYECCIÓN 2026'!Q13</f>
        <v>XXXX FFFF HHH</v>
      </c>
      <c r="H10" s="91">
        <f>'FORMATO PROYECCIÓN 2026'!X13</f>
        <v>0</v>
      </c>
      <c r="I10" s="91" t="str">
        <f>'FORMATO PROYECCIÓN 2026'!T13</f>
        <v>CO</v>
      </c>
      <c r="J10" s="91" t="str">
        <f>'FORMATO PROYECCIÓN 2026'!AF13</f>
        <v>OC</v>
      </c>
      <c r="K10" s="91">
        <f>'FORMATO PROYECCIÓN 2026'!R13</f>
        <v>0</v>
      </c>
      <c r="L10" s="91">
        <f>'FORMATO PROYECCIÓN 2026'!S13</f>
        <v>0</v>
      </c>
      <c r="M10" s="94">
        <f>'FORMATO PROYECCIÓN 2026'!Y13</f>
        <v>0</v>
      </c>
      <c r="N10" s="95" t="s">
        <v>328</v>
      </c>
      <c r="O10" s="93" t="str">
        <f t="shared" si="1"/>
        <v/>
      </c>
      <c r="P10" s="93" t="str">
        <f t="shared" si="2"/>
        <v/>
      </c>
      <c r="Q10" s="96">
        <f>'FORMATO PROYECCIÓN 2026'!FB13</f>
        <v>100380</v>
      </c>
      <c r="R10" s="96">
        <f>+'FORMATO PROYECCIÓN 2026'!HK13</f>
        <v>1395</v>
      </c>
      <c r="S10" s="96">
        <f>+'FORMATO PROYECCIÓN 2026'!HL13</f>
        <v>0</v>
      </c>
      <c r="T10" s="96">
        <f>+'FORMATO PROYECCIÓN 2026'!HM13</f>
        <v>0</v>
      </c>
      <c r="U10" s="96">
        <f>+'FORMATO PROYECCIÓN 2026'!HN13</f>
        <v>0</v>
      </c>
      <c r="V10" s="96">
        <f>+'FORMATO PROYECCIÓN 2026'!HO13</f>
        <v>0</v>
      </c>
      <c r="W10" s="96">
        <f>+'FORMATO PROYECCIÓN 2026'!HP13</f>
        <v>0</v>
      </c>
      <c r="X10" s="96">
        <f>+'FORMATO PROYECCIÓN 2026'!HQ13</f>
        <v>0</v>
      </c>
      <c r="Y10" s="96">
        <f>+'FORMATO PROYECCIÓN 2026'!HR13</f>
        <v>0</v>
      </c>
      <c r="Z10" s="96">
        <f>+'FORMATO PROYECCIÓN 2026'!HS13</f>
        <v>0</v>
      </c>
      <c r="AA10" s="96">
        <f>+'FORMATO PROYECCIÓN 2026'!HT13</f>
        <v>17292</v>
      </c>
      <c r="AB10" s="96">
        <f>+'FORMATO PROYECCIÓN 2026'!HU13</f>
        <v>8300</v>
      </c>
      <c r="AC10" s="96">
        <f>+'FORMATO PROYECCIÓN 2026'!HV13</f>
        <v>0</v>
      </c>
      <c r="AD10" s="96">
        <f>+'FORMATO PROYECCIÓN 2026'!HW13</f>
        <v>2100</v>
      </c>
      <c r="AE10" s="96">
        <f>+'FORMATO PROYECCIÓN 2026'!HX13</f>
        <v>1700</v>
      </c>
      <c r="AF10" s="96">
        <f>+'FORMATO PROYECCIÓN 2026'!HY13</f>
        <v>0</v>
      </c>
      <c r="AG10" s="96">
        <f>+'FORMATO PROYECCIÓN 2026'!HZ13</f>
        <v>0</v>
      </c>
      <c r="AH10" s="96">
        <f>+'FORMATO PROYECCIÓN 2026'!IA13</f>
        <v>0</v>
      </c>
      <c r="AI10" s="96">
        <f>+'FORMATO PROYECCIÓN 2026'!IB13</f>
        <v>0</v>
      </c>
      <c r="AJ10" s="96">
        <f>+'FORMATO PROYECCIÓN 2026'!IC13</f>
        <v>0</v>
      </c>
      <c r="AK10" s="96">
        <f>+'FORMATO PROYECCIÓN 2026'!ID13</f>
        <v>0</v>
      </c>
      <c r="AL10" s="96">
        <f>+'FORMATO PROYECCIÓN 2026'!IE13</f>
        <v>10008</v>
      </c>
      <c r="AM10" s="96">
        <f>+'FORMATO PROYECCIÓN 2026'!IF13</f>
        <v>0</v>
      </c>
      <c r="AN10" s="96">
        <f>+'FORMATO PROYECCIÓN 2026'!IG13</f>
        <v>0</v>
      </c>
      <c r="AO10" s="96">
        <f>+'FORMATO PROYECCIÓN 2026'!IH13</f>
        <v>5019</v>
      </c>
      <c r="AP10" s="96">
        <f>+'FORMATO PROYECCIÓN 2026'!II13</f>
        <v>0</v>
      </c>
      <c r="AQ10" s="96">
        <f>+'FORMATO PROYECCIÓN 2026'!IJ13</f>
        <v>5195</v>
      </c>
      <c r="AR10" s="96">
        <f>+'FORMATO PROYECCIÓN 2026'!IK13</f>
        <v>6525</v>
      </c>
      <c r="AS10" s="96">
        <f>+'FORMATO PROYECCIÓN 2026'!IL13</f>
        <v>0</v>
      </c>
      <c r="AT10" s="96">
        <f>+'FORMATO PROYECCIÓN 2026'!IM13</f>
        <v>0</v>
      </c>
      <c r="AU10" s="96">
        <f>+'FORMATO PROYECCIÓN 2026'!IN13</f>
        <v>0</v>
      </c>
      <c r="AV10" s="96">
        <f>+'FORMATO PROYECCIÓN 2026'!IO13</f>
        <v>5019</v>
      </c>
      <c r="AW10" s="96">
        <f>+'FORMATO PROYECCIÓN 2026'!IP13</f>
        <v>0</v>
      </c>
      <c r="AX10" s="96">
        <f>+'FORMATO PROYECCIÓN 2026'!IQ13</f>
        <v>9720</v>
      </c>
      <c r="AY10" s="96">
        <f>+'FORMATO PROYECCIÓN 2026'!IR13</f>
        <v>12000</v>
      </c>
      <c r="AZ10" s="96">
        <f>+'FORMATO PROYECCIÓN 2026'!IS13</f>
        <v>2400</v>
      </c>
      <c r="BA10" s="96">
        <f>+'FORMATO PROYECCIÓN 2026'!IT13</f>
        <v>0</v>
      </c>
      <c r="BB10" s="96">
        <f>+'FORMATO PROYECCIÓN 2026'!IU13</f>
        <v>0</v>
      </c>
      <c r="BC10" s="96">
        <f>+'FORMATO PROYECCIÓN 2026'!IV13</f>
        <v>500</v>
      </c>
      <c r="BD10" s="96">
        <f>+'FORMATO PROYECCIÓN 2026'!IW13</f>
        <v>0</v>
      </c>
      <c r="BE10" s="96">
        <f>+'FORMATO PROYECCIÓN 2026'!IX13</f>
        <v>0</v>
      </c>
      <c r="BF10" s="96">
        <f>+'FORMATO PROYECCIÓN 2026'!IY13</f>
        <v>0</v>
      </c>
      <c r="BG10" s="96">
        <f>+'FORMATO PROYECCIÓN 2026'!IZ13</f>
        <v>0</v>
      </c>
      <c r="BH10" s="96">
        <f>+'FORMATO PROYECCIÓN 2026'!JA13</f>
        <v>900</v>
      </c>
      <c r="BI10" s="96">
        <f>+'FORMATO PROYECCIÓN 2026'!JB13</f>
        <v>0</v>
      </c>
      <c r="BJ10" s="96">
        <f>+'FORMATO PROYECCIÓN 2026'!JC13</f>
        <v>0</v>
      </c>
      <c r="BK10" s="96">
        <f>+'FORMATO PROYECCIÓN 2026'!JD13</f>
        <v>0</v>
      </c>
      <c r="BL10" s="96">
        <f>+'FORMATO PROYECCIÓN 2026'!JE13</f>
        <v>0</v>
      </c>
      <c r="BM10" s="96">
        <f>+'FORMATO PROYECCIÓN 2026'!JF13</f>
        <v>2510</v>
      </c>
      <c r="BN10" s="96">
        <f>+'FORMATO PROYECCIÓN 2026'!JG13</f>
        <v>0</v>
      </c>
      <c r="BO10" s="96">
        <f>+'FORMATO PROYECCIÓN 2026'!JH13</f>
        <v>0</v>
      </c>
      <c r="BP10" s="96">
        <f>+'FORMATO PROYECCIÓN 2026'!JI13</f>
        <v>5153</v>
      </c>
      <c r="BQ10" s="96">
        <f>+'FORMATO PROYECCIÓN 2026'!JJ13</f>
        <v>8365</v>
      </c>
      <c r="BR10" s="96">
        <f>+'FORMATO PROYECCIÓN 2026'!JK13</f>
        <v>6692</v>
      </c>
      <c r="BS10" s="97">
        <f>+'FORMATO PROYECCIÓN 2026'!JL13</f>
        <v>206018</v>
      </c>
      <c r="BT10" s="97">
        <f>+'FORMATO PROYECCIÓN 2026'!JM13</f>
        <v>6971</v>
      </c>
      <c r="BU10" s="97">
        <f>'FORMATO PROYECCIÓN 2026'!JN13</f>
        <v>110</v>
      </c>
      <c r="BV10" s="97">
        <f>'FORMATO PROYECCIÓN 2026'!JO13</f>
        <v>3805</v>
      </c>
    </row>
    <row r="11" spans="1:74" x14ac:dyDescent="0.3">
      <c r="A11" s="92" t="str">
        <f>'FORMATO PROYECCIÓN 2026'!B14</f>
        <v>21123.18.3.18</v>
      </c>
      <c r="B11" s="91" t="str">
        <f>CONCATENATE('FORMATO PROYECCIÓN 2026'!I14,".",'FORMATO PROYECCIÓN 2026'!AD14)</f>
        <v>21123.18.3.18.1403.E020C0100000.04-001.1.5.08.26.001</v>
      </c>
      <c r="C11" s="93" t="str">
        <f t="shared" si="0"/>
        <v>1.5.08.26.001</v>
      </c>
      <c r="D11" s="93">
        <f>'FORMATO PROYECCIÓN 2026'!U14</f>
        <v>10</v>
      </c>
      <c r="E11" s="93">
        <f>'FORMATO PROYECCIÓN 2026'!L14</f>
        <v>10</v>
      </c>
      <c r="F11" s="93">
        <f>'FORMATO PROYECCIÓN 2026'!V14</f>
        <v>1000</v>
      </c>
      <c r="G11" s="91" t="str">
        <f>'FORMATO PROYECCIÓN 2026'!Q14</f>
        <v>XXXX FFFF HHH</v>
      </c>
      <c r="H11" s="91">
        <f>'FORMATO PROYECCIÓN 2026'!X14</f>
        <v>0</v>
      </c>
      <c r="I11" s="91" t="str">
        <f>'FORMATO PROYECCIÓN 2026'!T14</f>
        <v>CO</v>
      </c>
      <c r="J11" s="91" t="str">
        <f>'FORMATO PROYECCIÓN 2026'!AF14</f>
        <v>OC</v>
      </c>
      <c r="K11" s="91">
        <f>'FORMATO PROYECCIÓN 2026'!R14</f>
        <v>0</v>
      </c>
      <c r="L11" s="91">
        <f>'FORMATO PROYECCIÓN 2026'!S14</f>
        <v>0</v>
      </c>
      <c r="M11" s="94">
        <f>'FORMATO PROYECCIÓN 2026'!Y14</f>
        <v>0</v>
      </c>
      <c r="N11" s="95" t="s">
        <v>328</v>
      </c>
      <c r="O11" s="93" t="str">
        <f t="shared" si="1"/>
        <v/>
      </c>
      <c r="P11" s="93" t="str">
        <f t="shared" si="2"/>
        <v/>
      </c>
      <c r="Q11" s="96">
        <f>'FORMATO PROYECCIÓN 2026'!FB14</f>
        <v>100380</v>
      </c>
      <c r="R11" s="96">
        <f>+'FORMATO PROYECCIÓN 2026'!HK14</f>
        <v>1395</v>
      </c>
      <c r="S11" s="96">
        <f>+'FORMATO PROYECCIÓN 2026'!HL14</f>
        <v>0</v>
      </c>
      <c r="T11" s="96">
        <f>+'FORMATO PROYECCIÓN 2026'!HM14</f>
        <v>0</v>
      </c>
      <c r="U11" s="96">
        <f>+'FORMATO PROYECCIÓN 2026'!HN14</f>
        <v>0</v>
      </c>
      <c r="V11" s="96">
        <f>+'FORMATO PROYECCIÓN 2026'!HO14</f>
        <v>0</v>
      </c>
      <c r="W11" s="96">
        <f>+'FORMATO PROYECCIÓN 2026'!HP14</f>
        <v>0</v>
      </c>
      <c r="X11" s="96">
        <f>+'FORMATO PROYECCIÓN 2026'!HQ14</f>
        <v>0</v>
      </c>
      <c r="Y11" s="96">
        <f>+'FORMATO PROYECCIÓN 2026'!HR14</f>
        <v>0</v>
      </c>
      <c r="Z11" s="96">
        <f>+'FORMATO PROYECCIÓN 2026'!HS14</f>
        <v>0</v>
      </c>
      <c r="AA11" s="96">
        <f>+'FORMATO PROYECCIÓN 2026'!HT14</f>
        <v>16875</v>
      </c>
      <c r="AB11" s="96">
        <f>+'FORMATO PROYECCIÓN 2026'!HU14</f>
        <v>8100</v>
      </c>
      <c r="AC11" s="96">
        <f>+'FORMATO PROYECCIÓN 2026'!HV14</f>
        <v>0</v>
      </c>
      <c r="AD11" s="96">
        <f>+'FORMATO PROYECCIÓN 2026'!HW14</f>
        <v>2100</v>
      </c>
      <c r="AE11" s="96">
        <f>+'FORMATO PROYECCIÓN 2026'!HX14</f>
        <v>1700</v>
      </c>
      <c r="AF11" s="96">
        <f>+'FORMATO PROYECCIÓN 2026'!HY14</f>
        <v>0</v>
      </c>
      <c r="AG11" s="96">
        <f>+'FORMATO PROYECCIÓN 2026'!HZ14</f>
        <v>0</v>
      </c>
      <c r="AH11" s="96">
        <f>+'FORMATO PROYECCIÓN 2026'!IA14</f>
        <v>0</v>
      </c>
      <c r="AI11" s="96">
        <f>+'FORMATO PROYECCIÓN 2026'!IB14</f>
        <v>0</v>
      </c>
      <c r="AJ11" s="96">
        <f>+'FORMATO PROYECCIÓN 2026'!IC14</f>
        <v>0</v>
      </c>
      <c r="AK11" s="96">
        <f>+'FORMATO PROYECCIÓN 2026'!ID14</f>
        <v>0</v>
      </c>
      <c r="AL11" s="96">
        <f>+'FORMATO PROYECCIÓN 2026'!IE14</f>
        <v>10008</v>
      </c>
      <c r="AM11" s="96">
        <f>+'FORMATO PROYECCIÓN 2026'!IF14</f>
        <v>0</v>
      </c>
      <c r="AN11" s="96">
        <f>+'FORMATO PROYECCIÓN 2026'!IG14</f>
        <v>0</v>
      </c>
      <c r="AO11" s="96">
        <f>+'FORMATO PROYECCIÓN 2026'!IH14</f>
        <v>5019</v>
      </c>
      <c r="AP11" s="96">
        <f>+'FORMATO PROYECCIÓN 2026'!II14</f>
        <v>0</v>
      </c>
      <c r="AQ11" s="96">
        <f>+'FORMATO PROYECCIÓN 2026'!IJ14</f>
        <v>5195</v>
      </c>
      <c r="AR11" s="96">
        <f>+'FORMATO PROYECCIÓN 2026'!IK14</f>
        <v>6525</v>
      </c>
      <c r="AS11" s="96">
        <f>+'FORMATO PROYECCIÓN 2026'!IL14</f>
        <v>0</v>
      </c>
      <c r="AT11" s="96">
        <f>+'FORMATO PROYECCIÓN 2026'!IM14</f>
        <v>0</v>
      </c>
      <c r="AU11" s="96">
        <f>+'FORMATO PROYECCIÓN 2026'!IN14</f>
        <v>0</v>
      </c>
      <c r="AV11" s="96">
        <f>+'FORMATO PROYECCIÓN 2026'!IO14</f>
        <v>5019</v>
      </c>
      <c r="AW11" s="96">
        <f>+'FORMATO PROYECCIÓN 2026'!IP14</f>
        <v>0</v>
      </c>
      <c r="AX11" s="96">
        <f>+'FORMATO PROYECCIÓN 2026'!IQ14</f>
        <v>9720</v>
      </c>
      <c r="AY11" s="96">
        <f>+'FORMATO PROYECCIÓN 2026'!IR14</f>
        <v>9000</v>
      </c>
      <c r="AZ11" s="96">
        <f>+'FORMATO PROYECCIÓN 2026'!IS14</f>
        <v>2400</v>
      </c>
      <c r="BA11" s="96">
        <f>+'FORMATO PROYECCIÓN 2026'!IT14</f>
        <v>0</v>
      </c>
      <c r="BB11" s="96">
        <f>+'FORMATO PROYECCIÓN 2026'!IU14</f>
        <v>0</v>
      </c>
      <c r="BC11" s="96">
        <f>+'FORMATO PROYECCIÓN 2026'!IV14</f>
        <v>500</v>
      </c>
      <c r="BD11" s="96">
        <f>+'FORMATO PROYECCIÓN 2026'!IW14</f>
        <v>0</v>
      </c>
      <c r="BE11" s="96">
        <f>+'FORMATO PROYECCIÓN 2026'!IX14</f>
        <v>0</v>
      </c>
      <c r="BF11" s="96">
        <f>+'FORMATO PROYECCIÓN 2026'!IY14</f>
        <v>0</v>
      </c>
      <c r="BG11" s="96">
        <f>+'FORMATO PROYECCIÓN 2026'!IZ14</f>
        <v>0</v>
      </c>
      <c r="BH11" s="96">
        <f>+'FORMATO PROYECCIÓN 2026'!JA14</f>
        <v>900</v>
      </c>
      <c r="BI11" s="96">
        <f>+'FORMATO PROYECCIÓN 2026'!JB14</f>
        <v>0</v>
      </c>
      <c r="BJ11" s="96">
        <f>+'FORMATO PROYECCIÓN 2026'!JC14</f>
        <v>0</v>
      </c>
      <c r="BK11" s="96">
        <f>+'FORMATO PROYECCIÓN 2026'!JD14</f>
        <v>0</v>
      </c>
      <c r="BL11" s="96">
        <f>+'FORMATO PROYECCIÓN 2026'!JE14</f>
        <v>0</v>
      </c>
      <c r="BM11" s="96">
        <f>+'FORMATO PROYECCIÓN 2026'!JF14</f>
        <v>2510</v>
      </c>
      <c r="BN11" s="96">
        <f>+'FORMATO PROYECCIÓN 2026'!JG14</f>
        <v>0</v>
      </c>
      <c r="BO11" s="96">
        <f>+'FORMATO PROYECCIÓN 2026'!JH14</f>
        <v>0</v>
      </c>
      <c r="BP11" s="96">
        <f>+'FORMATO PROYECCIÓN 2026'!JI14</f>
        <v>5153</v>
      </c>
      <c r="BQ11" s="96">
        <f>+'FORMATO PROYECCIÓN 2026'!JJ14</f>
        <v>8365</v>
      </c>
      <c r="BR11" s="96">
        <f>+'FORMATO PROYECCIÓN 2026'!JK14</f>
        <v>6692</v>
      </c>
      <c r="BS11" s="97">
        <f>+'FORMATO PROYECCIÓN 2026'!JL14</f>
        <v>202401</v>
      </c>
      <c r="BT11" s="97">
        <f>+'FORMATO PROYECCIÓN 2026'!JM14</f>
        <v>6826</v>
      </c>
      <c r="BU11" s="97">
        <f>'FORMATO PROYECCIÓN 2026'!JN14</f>
        <v>110</v>
      </c>
      <c r="BV11" s="97">
        <f>'FORMATO PROYECCIÓN 2026'!JO14</f>
        <v>3713</v>
      </c>
    </row>
    <row r="12" spans="1:74" x14ac:dyDescent="0.3">
      <c r="A12" s="92" t="str">
        <f>'FORMATO PROYECCIÓN 2026'!B15</f>
        <v>21123.18.3.18</v>
      </c>
      <c r="B12" s="91" t="str">
        <f>CONCATENATE('FORMATO PROYECCIÓN 2026'!I15,".",'FORMATO PROYECCIÓN 2026'!AD15)</f>
        <v>21123.18.3.18.1403.E020C0100000.04-001.1.5.08.26.001</v>
      </c>
      <c r="C12" s="93" t="str">
        <f t="shared" si="0"/>
        <v>1.5.08.26.001</v>
      </c>
      <c r="D12" s="93">
        <f>'FORMATO PROYECCIÓN 2026'!U15</f>
        <v>11</v>
      </c>
      <c r="E12" s="93">
        <f>'FORMATO PROYECCIÓN 2026'!L15</f>
        <v>11</v>
      </c>
      <c r="F12" s="93">
        <f>'FORMATO PROYECCIÓN 2026'!V15</f>
        <v>1100</v>
      </c>
      <c r="G12" s="91" t="str">
        <f>'FORMATO PROYECCIÓN 2026'!Q15</f>
        <v>XXXX FFFF HHH</v>
      </c>
      <c r="H12" s="91">
        <f>'FORMATO PROYECCIÓN 2026'!X15</f>
        <v>0</v>
      </c>
      <c r="I12" s="91" t="str">
        <f>'FORMATO PROYECCIÓN 2026'!T15</f>
        <v>CO</v>
      </c>
      <c r="J12" s="91" t="str">
        <f>'FORMATO PROYECCIÓN 2026'!AF15</f>
        <v>OC</v>
      </c>
      <c r="K12" s="91">
        <f>'FORMATO PROYECCIÓN 2026'!R15</f>
        <v>0</v>
      </c>
      <c r="L12" s="91">
        <f>'FORMATO PROYECCIÓN 2026'!S15</f>
        <v>0</v>
      </c>
      <c r="M12" s="94">
        <f>'FORMATO PROYECCIÓN 2026'!Y15</f>
        <v>0</v>
      </c>
      <c r="N12" s="95" t="s">
        <v>328</v>
      </c>
      <c r="O12" s="93" t="str">
        <f t="shared" si="1"/>
        <v/>
      </c>
      <c r="P12" s="93" t="str">
        <f t="shared" si="2"/>
        <v/>
      </c>
      <c r="Q12" s="96">
        <f>'FORMATO PROYECCIÓN 2026'!FB15</f>
        <v>100380</v>
      </c>
      <c r="R12" s="96">
        <f>+'FORMATO PROYECCIÓN 2026'!HK15</f>
        <v>1395</v>
      </c>
      <c r="S12" s="96">
        <f>+'FORMATO PROYECCIÓN 2026'!HL15</f>
        <v>0</v>
      </c>
      <c r="T12" s="96">
        <f>+'FORMATO PROYECCIÓN 2026'!HM15</f>
        <v>0</v>
      </c>
      <c r="U12" s="96">
        <f>+'FORMATO PROYECCIÓN 2026'!HN15</f>
        <v>0</v>
      </c>
      <c r="V12" s="96">
        <f>+'FORMATO PROYECCIÓN 2026'!HO15</f>
        <v>0</v>
      </c>
      <c r="W12" s="96">
        <f>+'FORMATO PROYECCIÓN 2026'!HP15</f>
        <v>0</v>
      </c>
      <c r="X12" s="96">
        <f>+'FORMATO PROYECCIÓN 2026'!HQ15</f>
        <v>0</v>
      </c>
      <c r="Y12" s="96">
        <f>+'FORMATO PROYECCIÓN 2026'!HR15</f>
        <v>0</v>
      </c>
      <c r="Z12" s="96">
        <f>+'FORMATO PROYECCIÓN 2026'!HS15</f>
        <v>0</v>
      </c>
      <c r="AA12" s="96">
        <f>+'FORMATO PROYECCIÓN 2026'!HT15</f>
        <v>16875</v>
      </c>
      <c r="AB12" s="96">
        <f>+'FORMATO PROYECCIÓN 2026'!HU15</f>
        <v>8100</v>
      </c>
      <c r="AC12" s="96">
        <f>+'FORMATO PROYECCIÓN 2026'!HV15</f>
        <v>0</v>
      </c>
      <c r="AD12" s="96">
        <f>+'FORMATO PROYECCIÓN 2026'!HW15</f>
        <v>2100</v>
      </c>
      <c r="AE12" s="96">
        <f>+'FORMATO PROYECCIÓN 2026'!HX15</f>
        <v>1700</v>
      </c>
      <c r="AF12" s="96">
        <f>+'FORMATO PROYECCIÓN 2026'!HY15</f>
        <v>0</v>
      </c>
      <c r="AG12" s="96">
        <f>+'FORMATO PROYECCIÓN 2026'!HZ15</f>
        <v>0</v>
      </c>
      <c r="AH12" s="96">
        <f>+'FORMATO PROYECCIÓN 2026'!IA15</f>
        <v>0</v>
      </c>
      <c r="AI12" s="96">
        <f>+'FORMATO PROYECCIÓN 2026'!IB15</f>
        <v>0</v>
      </c>
      <c r="AJ12" s="96">
        <f>+'FORMATO PROYECCIÓN 2026'!IC15</f>
        <v>0</v>
      </c>
      <c r="AK12" s="96">
        <f>+'FORMATO PROYECCIÓN 2026'!ID15</f>
        <v>0</v>
      </c>
      <c r="AL12" s="96">
        <f>+'FORMATO PROYECCIÓN 2026'!IE15</f>
        <v>10008</v>
      </c>
      <c r="AM12" s="96">
        <f>+'FORMATO PROYECCIÓN 2026'!IF15</f>
        <v>0</v>
      </c>
      <c r="AN12" s="96">
        <f>+'FORMATO PROYECCIÓN 2026'!IG15</f>
        <v>0</v>
      </c>
      <c r="AO12" s="96">
        <f>+'FORMATO PROYECCIÓN 2026'!IH15</f>
        <v>5019</v>
      </c>
      <c r="AP12" s="96">
        <f>+'FORMATO PROYECCIÓN 2026'!II15</f>
        <v>0</v>
      </c>
      <c r="AQ12" s="96">
        <f>+'FORMATO PROYECCIÓN 2026'!IJ15</f>
        <v>5195</v>
      </c>
      <c r="AR12" s="96">
        <f>+'FORMATO PROYECCIÓN 2026'!IK15</f>
        <v>6525</v>
      </c>
      <c r="AS12" s="96">
        <f>+'FORMATO PROYECCIÓN 2026'!IL15</f>
        <v>0</v>
      </c>
      <c r="AT12" s="96">
        <f>+'FORMATO PROYECCIÓN 2026'!IM15</f>
        <v>0</v>
      </c>
      <c r="AU12" s="96">
        <f>+'FORMATO PROYECCIÓN 2026'!IN15</f>
        <v>0</v>
      </c>
      <c r="AV12" s="96">
        <f>+'FORMATO PROYECCIÓN 2026'!IO15</f>
        <v>5019</v>
      </c>
      <c r="AW12" s="96">
        <f>+'FORMATO PROYECCIÓN 2026'!IP15</f>
        <v>0</v>
      </c>
      <c r="AX12" s="96">
        <f>+'FORMATO PROYECCIÓN 2026'!IQ15</f>
        <v>9720</v>
      </c>
      <c r="AY12" s="96">
        <f>+'FORMATO PROYECCIÓN 2026'!IR15</f>
        <v>9000</v>
      </c>
      <c r="AZ12" s="96">
        <f>+'FORMATO PROYECCIÓN 2026'!IS15</f>
        <v>2400</v>
      </c>
      <c r="BA12" s="96">
        <f>+'FORMATO PROYECCIÓN 2026'!IT15</f>
        <v>0</v>
      </c>
      <c r="BB12" s="96">
        <f>+'FORMATO PROYECCIÓN 2026'!IU15</f>
        <v>0</v>
      </c>
      <c r="BC12" s="96">
        <f>+'FORMATO PROYECCIÓN 2026'!IV15</f>
        <v>500</v>
      </c>
      <c r="BD12" s="96">
        <f>+'FORMATO PROYECCIÓN 2026'!IW15</f>
        <v>0</v>
      </c>
      <c r="BE12" s="96">
        <f>+'FORMATO PROYECCIÓN 2026'!IX15</f>
        <v>0</v>
      </c>
      <c r="BF12" s="96">
        <f>+'FORMATO PROYECCIÓN 2026'!IY15</f>
        <v>0</v>
      </c>
      <c r="BG12" s="96">
        <f>+'FORMATO PROYECCIÓN 2026'!IZ15</f>
        <v>0</v>
      </c>
      <c r="BH12" s="96">
        <f>+'FORMATO PROYECCIÓN 2026'!JA15</f>
        <v>900</v>
      </c>
      <c r="BI12" s="96">
        <f>+'FORMATO PROYECCIÓN 2026'!JB15</f>
        <v>0</v>
      </c>
      <c r="BJ12" s="96">
        <f>+'FORMATO PROYECCIÓN 2026'!JC15</f>
        <v>0</v>
      </c>
      <c r="BK12" s="96">
        <f>+'FORMATO PROYECCIÓN 2026'!JD15</f>
        <v>0</v>
      </c>
      <c r="BL12" s="96">
        <f>+'FORMATO PROYECCIÓN 2026'!JE15</f>
        <v>0</v>
      </c>
      <c r="BM12" s="96">
        <f>+'FORMATO PROYECCIÓN 2026'!JF15</f>
        <v>2510</v>
      </c>
      <c r="BN12" s="96">
        <f>+'FORMATO PROYECCIÓN 2026'!JG15</f>
        <v>0</v>
      </c>
      <c r="BO12" s="96">
        <f>+'FORMATO PROYECCIÓN 2026'!JH15</f>
        <v>0</v>
      </c>
      <c r="BP12" s="96">
        <f>+'FORMATO PROYECCIÓN 2026'!JI15</f>
        <v>5153</v>
      </c>
      <c r="BQ12" s="96">
        <f>+'FORMATO PROYECCIÓN 2026'!JJ15</f>
        <v>8365</v>
      </c>
      <c r="BR12" s="96">
        <f>+'FORMATO PROYECCIÓN 2026'!JK15</f>
        <v>6692</v>
      </c>
      <c r="BS12" s="97">
        <f>+'FORMATO PROYECCIÓN 2026'!JL15</f>
        <v>202401</v>
      </c>
      <c r="BT12" s="97">
        <f>+'FORMATO PROYECCIÓN 2026'!JM15</f>
        <v>6826</v>
      </c>
      <c r="BU12" s="97">
        <f>'FORMATO PROYECCIÓN 2026'!JN15</f>
        <v>110</v>
      </c>
      <c r="BV12" s="97">
        <f>'FORMATO PROYECCIÓN 2026'!JO15</f>
        <v>3713</v>
      </c>
    </row>
    <row r="13" spans="1:74" x14ac:dyDescent="0.3">
      <c r="A13" s="92" t="str">
        <f>'FORMATO PROYECCIÓN 2026'!B16</f>
        <v>21123.18.3.18</v>
      </c>
      <c r="B13" s="91" t="str">
        <f>CONCATENATE('FORMATO PROYECCIÓN 2026'!I16,".",'FORMATO PROYECCIÓN 2026'!AD16)</f>
        <v>21123.18.3.18.1403.E020C0100000.04-001.1.5.08.26.001</v>
      </c>
      <c r="C13" s="93" t="str">
        <f t="shared" si="0"/>
        <v>1.5.08.26.001</v>
      </c>
      <c r="D13" s="93">
        <f>'FORMATO PROYECCIÓN 2026'!U16</f>
        <v>12</v>
      </c>
      <c r="E13" s="93">
        <f>'FORMATO PROYECCIÓN 2026'!L16</f>
        <v>12</v>
      </c>
      <c r="F13" s="93">
        <f>'FORMATO PROYECCIÓN 2026'!V16</f>
        <v>1200</v>
      </c>
      <c r="G13" s="91" t="str">
        <f>'FORMATO PROYECCIÓN 2026'!Q16</f>
        <v>XXXX FFFF HHH</v>
      </c>
      <c r="H13" s="91">
        <f>'FORMATO PROYECCIÓN 2026'!X16</f>
        <v>0</v>
      </c>
      <c r="I13" s="91" t="str">
        <f>'FORMATO PROYECCIÓN 2026'!T16</f>
        <v>CO</v>
      </c>
      <c r="J13" s="91" t="str">
        <f>'FORMATO PROYECCIÓN 2026'!AF16</f>
        <v>OC</v>
      </c>
      <c r="K13" s="91">
        <f>'FORMATO PROYECCIÓN 2026'!R16</f>
        <v>0</v>
      </c>
      <c r="L13" s="91">
        <f>'FORMATO PROYECCIÓN 2026'!S16</f>
        <v>0</v>
      </c>
      <c r="M13" s="94">
        <f>'FORMATO PROYECCIÓN 2026'!Y16</f>
        <v>0</v>
      </c>
      <c r="N13" s="95" t="s">
        <v>328</v>
      </c>
      <c r="O13" s="93" t="str">
        <f t="shared" si="1"/>
        <v/>
      </c>
      <c r="P13" s="93" t="str">
        <f t="shared" si="2"/>
        <v/>
      </c>
      <c r="Q13" s="96">
        <f>'FORMATO PROYECCIÓN 2026'!FB16</f>
        <v>100380</v>
      </c>
      <c r="R13" s="96">
        <f>+'FORMATO PROYECCIÓN 2026'!HK16</f>
        <v>1395</v>
      </c>
      <c r="S13" s="96">
        <f>+'FORMATO PROYECCIÓN 2026'!HL16</f>
        <v>0</v>
      </c>
      <c r="T13" s="96">
        <f>+'FORMATO PROYECCIÓN 2026'!HM16</f>
        <v>0</v>
      </c>
      <c r="U13" s="96">
        <f>+'FORMATO PROYECCIÓN 2026'!HN16</f>
        <v>0</v>
      </c>
      <c r="V13" s="96">
        <f>+'FORMATO PROYECCIÓN 2026'!HO16</f>
        <v>0</v>
      </c>
      <c r="W13" s="96">
        <f>+'FORMATO PROYECCIÓN 2026'!HP16</f>
        <v>0</v>
      </c>
      <c r="X13" s="96">
        <f>+'FORMATO PROYECCIÓN 2026'!HQ16</f>
        <v>0</v>
      </c>
      <c r="Y13" s="96">
        <f>+'FORMATO PROYECCIÓN 2026'!HR16</f>
        <v>0</v>
      </c>
      <c r="Z13" s="96">
        <f>+'FORMATO PROYECCIÓN 2026'!HS16</f>
        <v>0</v>
      </c>
      <c r="AA13" s="96">
        <f>+'FORMATO PROYECCIÓN 2026'!HT16</f>
        <v>16875</v>
      </c>
      <c r="AB13" s="96">
        <f>+'FORMATO PROYECCIÓN 2026'!HU16</f>
        <v>8100</v>
      </c>
      <c r="AC13" s="96">
        <f>+'FORMATO PROYECCIÓN 2026'!HV16</f>
        <v>0</v>
      </c>
      <c r="AD13" s="96">
        <f>+'FORMATO PROYECCIÓN 2026'!HW16</f>
        <v>2100</v>
      </c>
      <c r="AE13" s="96">
        <f>+'FORMATO PROYECCIÓN 2026'!HX16</f>
        <v>1700</v>
      </c>
      <c r="AF13" s="96">
        <f>+'FORMATO PROYECCIÓN 2026'!HY16</f>
        <v>0</v>
      </c>
      <c r="AG13" s="96">
        <f>+'FORMATO PROYECCIÓN 2026'!HZ16</f>
        <v>0</v>
      </c>
      <c r="AH13" s="96">
        <f>+'FORMATO PROYECCIÓN 2026'!IA16</f>
        <v>0</v>
      </c>
      <c r="AI13" s="96">
        <f>+'FORMATO PROYECCIÓN 2026'!IB16</f>
        <v>0</v>
      </c>
      <c r="AJ13" s="96">
        <f>+'FORMATO PROYECCIÓN 2026'!IC16</f>
        <v>0</v>
      </c>
      <c r="AK13" s="96">
        <f>+'FORMATO PROYECCIÓN 2026'!ID16</f>
        <v>0</v>
      </c>
      <c r="AL13" s="96">
        <f>+'FORMATO PROYECCIÓN 2026'!IE16</f>
        <v>10008</v>
      </c>
      <c r="AM13" s="96">
        <f>+'FORMATO PROYECCIÓN 2026'!IF16</f>
        <v>0</v>
      </c>
      <c r="AN13" s="96">
        <f>+'FORMATO PROYECCIÓN 2026'!IG16</f>
        <v>0</v>
      </c>
      <c r="AO13" s="96">
        <f>+'FORMATO PROYECCIÓN 2026'!IH16</f>
        <v>5019</v>
      </c>
      <c r="AP13" s="96">
        <f>+'FORMATO PROYECCIÓN 2026'!II16</f>
        <v>0</v>
      </c>
      <c r="AQ13" s="96">
        <f>+'FORMATO PROYECCIÓN 2026'!IJ16</f>
        <v>5195</v>
      </c>
      <c r="AR13" s="96">
        <f>+'FORMATO PROYECCIÓN 2026'!IK16</f>
        <v>6525</v>
      </c>
      <c r="AS13" s="96">
        <f>+'FORMATO PROYECCIÓN 2026'!IL16</f>
        <v>0</v>
      </c>
      <c r="AT13" s="96">
        <f>+'FORMATO PROYECCIÓN 2026'!IM16</f>
        <v>0</v>
      </c>
      <c r="AU13" s="96">
        <f>+'FORMATO PROYECCIÓN 2026'!IN16</f>
        <v>0</v>
      </c>
      <c r="AV13" s="96">
        <f>+'FORMATO PROYECCIÓN 2026'!IO16</f>
        <v>5019</v>
      </c>
      <c r="AW13" s="96">
        <f>+'FORMATO PROYECCIÓN 2026'!IP16</f>
        <v>0</v>
      </c>
      <c r="AX13" s="96">
        <f>+'FORMATO PROYECCIÓN 2026'!IQ16</f>
        <v>9720</v>
      </c>
      <c r="AY13" s="96">
        <f>+'FORMATO PROYECCIÓN 2026'!IR16</f>
        <v>9000</v>
      </c>
      <c r="AZ13" s="96">
        <f>+'FORMATO PROYECCIÓN 2026'!IS16</f>
        <v>2400</v>
      </c>
      <c r="BA13" s="96">
        <f>+'FORMATO PROYECCIÓN 2026'!IT16</f>
        <v>0</v>
      </c>
      <c r="BB13" s="96">
        <f>+'FORMATO PROYECCIÓN 2026'!IU16</f>
        <v>0</v>
      </c>
      <c r="BC13" s="96">
        <f>+'FORMATO PROYECCIÓN 2026'!IV16</f>
        <v>500</v>
      </c>
      <c r="BD13" s="96">
        <f>+'FORMATO PROYECCIÓN 2026'!IW16</f>
        <v>0</v>
      </c>
      <c r="BE13" s="96">
        <f>+'FORMATO PROYECCIÓN 2026'!IX16</f>
        <v>0</v>
      </c>
      <c r="BF13" s="96">
        <f>+'FORMATO PROYECCIÓN 2026'!IY16</f>
        <v>0</v>
      </c>
      <c r="BG13" s="96">
        <f>+'FORMATO PROYECCIÓN 2026'!IZ16</f>
        <v>0</v>
      </c>
      <c r="BH13" s="96">
        <f>+'FORMATO PROYECCIÓN 2026'!JA16</f>
        <v>900</v>
      </c>
      <c r="BI13" s="96">
        <f>+'FORMATO PROYECCIÓN 2026'!JB16</f>
        <v>0</v>
      </c>
      <c r="BJ13" s="96">
        <f>+'FORMATO PROYECCIÓN 2026'!JC16</f>
        <v>0</v>
      </c>
      <c r="BK13" s="96">
        <f>+'FORMATO PROYECCIÓN 2026'!JD16</f>
        <v>0</v>
      </c>
      <c r="BL13" s="96">
        <f>+'FORMATO PROYECCIÓN 2026'!JE16</f>
        <v>0</v>
      </c>
      <c r="BM13" s="96">
        <f>+'FORMATO PROYECCIÓN 2026'!JF16</f>
        <v>2510</v>
      </c>
      <c r="BN13" s="96">
        <f>+'FORMATO PROYECCIÓN 2026'!JG16</f>
        <v>0</v>
      </c>
      <c r="BO13" s="96">
        <f>+'FORMATO PROYECCIÓN 2026'!JH16</f>
        <v>0</v>
      </c>
      <c r="BP13" s="96">
        <f>+'FORMATO PROYECCIÓN 2026'!JI16</f>
        <v>5153</v>
      </c>
      <c r="BQ13" s="96">
        <f>+'FORMATO PROYECCIÓN 2026'!JJ16</f>
        <v>8365</v>
      </c>
      <c r="BR13" s="96">
        <f>+'FORMATO PROYECCIÓN 2026'!JK16</f>
        <v>6692</v>
      </c>
      <c r="BS13" s="97">
        <f>+'FORMATO PROYECCIÓN 2026'!JL16</f>
        <v>202401</v>
      </c>
      <c r="BT13" s="97">
        <f>+'FORMATO PROYECCIÓN 2026'!JM16</f>
        <v>6826</v>
      </c>
      <c r="BU13" s="97">
        <f>'FORMATO PROYECCIÓN 2026'!JN16</f>
        <v>110</v>
      </c>
      <c r="BV13" s="97">
        <f>'FORMATO PROYECCIÓN 2026'!JO16</f>
        <v>3713</v>
      </c>
    </row>
    <row r="14" spans="1:74" x14ac:dyDescent="0.3">
      <c r="A14" s="92" t="str">
        <f>'FORMATO PROYECCIÓN 2026'!B17</f>
        <v>21123.18.3.18</v>
      </c>
      <c r="B14" s="91" t="str">
        <f>CONCATENATE('FORMATO PROYECCIÓN 2026'!I17,".",'FORMATO PROYECCIÓN 2026'!AD17)</f>
        <v>21123.18.3.18.1403.E020C0100000.04-001.1.5.08.26.001</v>
      </c>
      <c r="C14" s="93" t="str">
        <f t="shared" si="0"/>
        <v>1.5.08.26.001</v>
      </c>
      <c r="D14" s="93">
        <f>'FORMATO PROYECCIÓN 2026'!U17</f>
        <v>13</v>
      </c>
      <c r="E14" s="93">
        <f>'FORMATO PROYECCIÓN 2026'!L17</f>
        <v>13</v>
      </c>
      <c r="F14" s="93">
        <f>'FORMATO PROYECCIÓN 2026'!V17</f>
        <v>1300</v>
      </c>
      <c r="G14" s="91" t="str">
        <f>'FORMATO PROYECCIÓN 2026'!Q17</f>
        <v>XXXX FFFF HHH</v>
      </c>
      <c r="H14" s="91">
        <f>'FORMATO PROYECCIÓN 2026'!X17</f>
        <v>0</v>
      </c>
      <c r="I14" s="91" t="str">
        <f>'FORMATO PROYECCIÓN 2026'!T17</f>
        <v>CO</v>
      </c>
      <c r="J14" s="91" t="str">
        <f>'FORMATO PROYECCIÓN 2026'!AF17</f>
        <v>OC</v>
      </c>
      <c r="K14" s="91">
        <f>'FORMATO PROYECCIÓN 2026'!R17</f>
        <v>0</v>
      </c>
      <c r="L14" s="91">
        <f>'FORMATO PROYECCIÓN 2026'!S17</f>
        <v>0</v>
      </c>
      <c r="M14" s="94">
        <f>'FORMATO PROYECCIÓN 2026'!Y17</f>
        <v>0</v>
      </c>
      <c r="N14" s="95" t="s">
        <v>328</v>
      </c>
      <c r="O14" s="93" t="str">
        <f t="shared" si="1"/>
        <v/>
      </c>
      <c r="P14" s="93" t="str">
        <f t="shared" si="2"/>
        <v/>
      </c>
      <c r="Q14" s="96">
        <f>'FORMATO PROYECCIÓN 2026'!FB17</f>
        <v>100380</v>
      </c>
      <c r="R14" s="96">
        <f>+'FORMATO PROYECCIÓN 2026'!HK17</f>
        <v>1395</v>
      </c>
      <c r="S14" s="96">
        <f>+'FORMATO PROYECCIÓN 2026'!HL17</f>
        <v>0</v>
      </c>
      <c r="T14" s="96">
        <f>+'FORMATO PROYECCIÓN 2026'!HM17</f>
        <v>0</v>
      </c>
      <c r="U14" s="96">
        <f>+'FORMATO PROYECCIÓN 2026'!HN17</f>
        <v>0</v>
      </c>
      <c r="V14" s="96">
        <f>+'FORMATO PROYECCIÓN 2026'!HO17</f>
        <v>0</v>
      </c>
      <c r="W14" s="96">
        <f>+'FORMATO PROYECCIÓN 2026'!HP17</f>
        <v>0</v>
      </c>
      <c r="X14" s="96">
        <f>+'FORMATO PROYECCIÓN 2026'!HQ17</f>
        <v>0</v>
      </c>
      <c r="Y14" s="96">
        <f>+'FORMATO PROYECCIÓN 2026'!HR17</f>
        <v>0</v>
      </c>
      <c r="Z14" s="96">
        <f>+'FORMATO PROYECCIÓN 2026'!HS17</f>
        <v>0</v>
      </c>
      <c r="AA14" s="96">
        <f>+'FORMATO PROYECCIÓN 2026'!HT17</f>
        <v>16875</v>
      </c>
      <c r="AB14" s="96">
        <f>+'FORMATO PROYECCIÓN 2026'!HU17</f>
        <v>8100</v>
      </c>
      <c r="AC14" s="96">
        <f>+'FORMATO PROYECCIÓN 2026'!HV17</f>
        <v>0</v>
      </c>
      <c r="AD14" s="96">
        <f>+'FORMATO PROYECCIÓN 2026'!HW17</f>
        <v>2100</v>
      </c>
      <c r="AE14" s="96">
        <f>+'FORMATO PROYECCIÓN 2026'!HX17</f>
        <v>1700</v>
      </c>
      <c r="AF14" s="96">
        <f>+'FORMATO PROYECCIÓN 2026'!HY17</f>
        <v>0</v>
      </c>
      <c r="AG14" s="96">
        <f>+'FORMATO PROYECCIÓN 2026'!HZ17</f>
        <v>0</v>
      </c>
      <c r="AH14" s="96">
        <f>+'FORMATO PROYECCIÓN 2026'!IA17</f>
        <v>0</v>
      </c>
      <c r="AI14" s="96">
        <f>+'FORMATO PROYECCIÓN 2026'!IB17</f>
        <v>0</v>
      </c>
      <c r="AJ14" s="96">
        <f>+'FORMATO PROYECCIÓN 2026'!IC17</f>
        <v>0</v>
      </c>
      <c r="AK14" s="96">
        <f>+'FORMATO PROYECCIÓN 2026'!ID17</f>
        <v>0</v>
      </c>
      <c r="AL14" s="96">
        <f>+'FORMATO PROYECCIÓN 2026'!IE17</f>
        <v>10008</v>
      </c>
      <c r="AM14" s="96">
        <f>+'FORMATO PROYECCIÓN 2026'!IF17</f>
        <v>0</v>
      </c>
      <c r="AN14" s="96">
        <f>+'FORMATO PROYECCIÓN 2026'!IG17</f>
        <v>0</v>
      </c>
      <c r="AO14" s="96">
        <f>+'FORMATO PROYECCIÓN 2026'!IH17</f>
        <v>5019</v>
      </c>
      <c r="AP14" s="96">
        <f>+'FORMATO PROYECCIÓN 2026'!II17</f>
        <v>0</v>
      </c>
      <c r="AQ14" s="96">
        <f>+'FORMATO PROYECCIÓN 2026'!IJ17</f>
        <v>5195</v>
      </c>
      <c r="AR14" s="96">
        <f>+'FORMATO PROYECCIÓN 2026'!IK17</f>
        <v>6525</v>
      </c>
      <c r="AS14" s="96">
        <f>+'FORMATO PROYECCIÓN 2026'!IL17</f>
        <v>0</v>
      </c>
      <c r="AT14" s="96">
        <f>+'FORMATO PROYECCIÓN 2026'!IM17</f>
        <v>0</v>
      </c>
      <c r="AU14" s="96">
        <f>+'FORMATO PROYECCIÓN 2026'!IN17</f>
        <v>0</v>
      </c>
      <c r="AV14" s="96">
        <f>+'FORMATO PROYECCIÓN 2026'!IO17</f>
        <v>5019</v>
      </c>
      <c r="AW14" s="96">
        <f>+'FORMATO PROYECCIÓN 2026'!IP17</f>
        <v>0</v>
      </c>
      <c r="AX14" s="96">
        <f>+'FORMATO PROYECCIÓN 2026'!IQ17</f>
        <v>9720</v>
      </c>
      <c r="AY14" s="96">
        <f>+'FORMATO PROYECCIÓN 2026'!IR17</f>
        <v>9000</v>
      </c>
      <c r="AZ14" s="96">
        <f>+'FORMATO PROYECCIÓN 2026'!IS17</f>
        <v>2400</v>
      </c>
      <c r="BA14" s="96">
        <f>+'FORMATO PROYECCIÓN 2026'!IT17</f>
        <v>0</v>
      </c>
      <c r="BB14" s="96">
        <f>+'FORMATO PROYECCIÓN 2026'!IU17</f>
        <v>0</v>
      </c>
      <c r="BC14" s="96">
        <f>+'FORMATO PROYECCIÓN 2026'!IV17</f>
        <v>500</v>
      </c>
      <c r="BD14" s="96">
        <f>+'FORMATO PROYECCIÓN 2026'!IW17</f>
        <v>0</v>
      </c>
      <c r="BE14" s="96">
        <f>+'FORMATO PROYECCIÓN 2026'!IX17</f>
        <v>0</v>
      </c>
      <c r="BF14" s="96">
        <f>+'FORMATO PROYECCIÓN 2026'!IY17</f>
        <v>0</v>
      </c>
      <c r="BG14" s="96">
        <f>+'FORMATO PROYECCIÓN 2026'!IZ17</f>
        <v>0</v>
      </c>
      <c r="BH14" s="96">
        <f>+'FORMATO PROYECCIÓN 2026'!JA17</f>
        <v>900</v>
      </c>
      <c r="BI14" s="96">
        <f>+'FORMATO PROYECCIÓN 2026'!JB17</f>
        <v>0</v>
      </c>
      <c r="BJ14" s="96">
        <f>+'FORMATO PROYECCIÓN 2026'!JC17</f>
        <v>0</v>
      </c>
      <c r="BK14" s="96">
        <f>+'FORMATO PROYECCIÓN 2026'!JD17</f>
        <v>0</v>
      </c>
      <c r="BL14" s="96">
        <f>+'FORMATO PROYECCIÓN 2026'!JE17</f>
        <v>0</v>
      </c>
      <c r="BM14" s="96">
        <f>+'FORMATO PROYECCIÓN 2026'!JF17</f>
        <v>2510</v>
      </c>
      <c r="BN14" s="96">
        <f>+'FORMATO PROYECCIÓN 2026'!JG17</f>
        <v>0</v>
      </c>
      <c r="BO14" s="96">
        <f>+'FORMATO PROYECCIÓN 2026'!JH17</f>
        <v>0</v>
      </c>
      <c r="BP14" s="96">
        <f>+'FORMATO PROYECCIÓN 2026'!JI17</f>
        <v>5153</v>
      </c>
      <c r="BQ14" s="96">
        <f>+'FORMATO PROYECCIÓN 2026'!JJ17</f>
        <v>8365</v>
      </c>
      <c r="BR14" s="96">
        <f>+'FORMATO PROYECCIÓN 2026'!JK17</f>
        <v>6692</v>
      </c>
      <c r="BS14" s="97">
        <f>+'FORMATO PROYECCIÓN 2026'!JL17</f>
        <v>202401</v>
      </c>
      <c r="BT14" s="97">
        <f>+'FORMATO PROYECCIÓN 2026'!JM17</f>
        <v>6826</v>
      </c>
      <c r="BU14" s="97">
        <f>'FORMATO PROYECCIÓN 2026'!JN17</f>
        <v>110</v>
      </c>
      <c r="BV14" s="97">
        <f>'FORMATO PROYECCIÓN 2026'!JO17</f>
        <v>3713</v>
      </c>
    </row>
    <row r="15" spans="1:74" x14ac:dyDescent="0.3">
      <c r="A15" s="92" t="str">
        <f>'FORMATO PROYECCIÓN 2026'!B18</f>
        <v>21123.18.3.18</v>
      </c>
      <c r="B15" s="91" t="str">
        <f>CONCATENATE('FORMATO PROYECCIÓN 2026'!I18,".",'FORMATO PROYECCIÓN 2026'!AD18)</f>
        <v>21123.18.3.18.1403.E020C0100000.04-001.1.5.08.26.001</v>
      </c>
      <c r="C15" s="93" t="str">
        <f t="shared" si="0"/>
        <v>1.5.08.26.001</v>
      </c>
      <c r="D15" s="93">
        <f>'FORMATO PROYECCIÓN 2026'!U18</f>
        <v>14</v>
      </c>
      <c r="E15" s="93">
        <f>'FORMATO PROYECCIÓN 2026'!L18</f>
        <v>14</v>
      </c>
      <c r="F15" s="93">
        <f>'FORMATO PROYECCIÓN 2026'!V18</f>
        <v>5120</v>
      </c>
      <c r="G15" s="91" t="str">
        <f>'FORMATO PROYECCIÓN 2026'!Q18</f>
        <v>XXXX FFFF HHH</v>
      </c>
      <c r="H15" s="91">
        <f>'FORMATO PROYECCIÓN 2026'!X18</f>
        <v>0</v>
      </c>
      <c r="I15" s="91" t="str">
        <f>'FORMATO PROYECCIÓN 2026'!T18</f>
        <v>BA</v>
      </c>
      <c r="J15" s="91" t="str">
        <f>'FORMATO PROYECCIÓN 2026'!AF18</f>
        <v>OC</v>
      </c>
      <c r="K15" s="91">
        <f>'FORMATO PROYECCIÓN 2026'!R18</f>
        <v>0</v>
      </c>
      <c r="L15" s="91">
        <f>'FORMATO PROYECCIÓN 2026'!S18</f>
        <v>0</v>
      </c>
      <c r="M15" s="94">
        <f>'FORMATO PROYECCIÓN 2026'!Y18</f>
        <v>0</v>
      </c>
      <c r="N15" s="95" t="s">
        <v>328</v>
      </c>
      <c r="O15" s="93" t="str">
        <f t="shared" si="1"/>
        <v/>
      </c>
      <c r="P15" s="93" t="str">
        <f t="shared" si="2"/>
        <v/>
      </c>
      <c r="Q15" s="96">
        <f>'FORMATO PROYECCIÓN 2026'!FB18</f>
        <v>0</v>
      </c>
      <c r="R15" s="96">
        <f>+'FORMATO PROYECCIÓN 2026'!HK18</f>
        <v>0</v>
      </c>
      <c r="S15" s="96">
        <f>+'FORMATO PROYECCIÓN 2026'!HL18</f>
        <v>100380</v>
      </c>
      <c r="T15" s="96">
        <f>+'FORMATO PROYECCIÓN 2026'!HM18</f>
        <v>1395</v>
      </c>
      <c r="U15" s="96">
        <f>+'FORMATO PROYECCIÓN 2026'!HN18</f>
        <v>0</v>
      </c>
      <c r="V15" s="96">
        <f>+'FORMATO PROYECCIÓN 2026'!HO18</f>
        <v>0</v>
      </c>
      <c r="W15" s="96">
        <f>+'FORMATO PROYECCIÓN 2026'!HP18</f>
        <v>0</v>
      </c>
      <c r="X15" s="96">
        <f>+'FORMATO PROYECCIÓN 2026'!HQ18</f>
        <v>0</v>
      </c>
      <c r="Y15" s="96">
        <f>+'FORMATO PROYECCIÓN 2026'!HR18</f>
        <v>0</v>
      </c>
      <c r="Z15" s="96">
        <f>+'FORMATO PROYECCIÓN 2026'!HS18</f>
        <v>0</v>
      </c>
      <c r="AA15" s="96">
        <f>+'FORMATO PROYECCIÓN 2026'!HT18</f>
        <v>18000</v>
      </c>
      <c r="AB15" s="96">
        <f>+'FORMATO PROYECCIÓN 2026'!HU18</f>
        <v>8640</v>
      </c>
      <c r="AC15" s="96">
        <f>+'FORMATO PROYECCIÓN 2026'!HV18</f>
        <v>0</v>
      </c>
      <c r="AD15" s="96">
        <f>+'FORMATO PROYECCIÓN 2026'!HW18</f>
        <v>2350</v>
      </c>
      <c r="AE15" s="96">
        <f>+'FORMATO PROYECCIÓN 2026'!HX18</f>
        <v>2500</v>
      </c>
      <c r="AF15" s="96">
        <f>+'FORMATO PROYECCIÓN 2026'!HY18</f>
        <v>0</v>
      </c>
      <c r="AG15" s="96">
        <f>+'FORMATO PROYECCIÓN 2026'!HZ18</f>
        <v>0</v>
      </c>
      <c r="AH15" s="96">
        <f>+'FORMATO PROYECCIÓN 2026'!IA18</f>
        <v>0</v>
      </c>
      <c r="AI15" s="96">
        <f>+'FORMATO PROYECCIÓN 2026'!IB18</f>
        <v>0</v>
      </c>
      <c r="AJ15" s="96">
        <f>+'FORMATO PROYECCIÓN 2026'!IC18</f>
        <v>0</v>
      </c>
      <c r="AK15" s="96">
        <f>+'FORMATO PROYECCIÓN 2026'!ID18</f>
        <v>0</v>
      </c>
      <c r="AL15" s="96">
        <f>+'FORMATO PROYECCIÓN 2026'!IE18</f>
        <v>10008</v>
      </c>
      <c r="AM15" s="96">
        <f>+'FORMATO PROYECCIÓN 2026'!IF18</f>
        <v>0</v>
      </c>
      <c r="AN15" s="96">
        <f>+'FORMATO PROYECCIÓN 2026'!IG18</f>
        <v>0</v>
      </c>
      <c r="AO15" s="96">
        <f>+'FORMATO PROYECCIÓN 2026'!IH18</f>
        <v>5019</v>
      </c>
      <c r="AP15" s="96">
        <f>+'FORMATO PROYECCIÓN 2026'!II18</f>
        <v>0</v>
      </c>
      <c r="AQ15" s="96">
        <f>+'FORMATO PROYECCIÓN 2026'!IJ18</f>
        <v>5195</v>
      </c>
      <c r="AR15" s="96">
        <f>+'FORMATO PROYECCIÓN 2026'!IK18</f>
        <v>6525</v>
      </c>
      <c r="AS15" s="96">
        <f>+'FORMATO PROYECCIÓN 2026'!IL18</f>
        <v>0</v>
      </c>
      <c r="AT15" s="96">
        <f>+'FORMATO PROYECCIÓN 2026'!IM18</f>
        <v>0</v>
      </c>
      <c r="AU15" s="96">
        <f>+'FORMATO PROYECCIÓN 2026'!IN18</f>
        <v>0</v>
      </c>
      <c r="AV15" s="96">
        <f>+'FORMATO PROYECCIÓN 2026'!IO18</f>
        <v>5019</v>
      </c>
      <c r="AW15" s="96">
        <f>+'FORMATO PROYECCIÓN 2026'!IP18</f>
        <v>0</v>
      </c>
      <c r="AX15" s="96">
        <f>+'FORMATO PROYECCIÓN 2026'!IQ18</f>
        <v>9720</v>
      </c>
      <c r="AY15" s="96">
        <f>+'FORMATO PROYECCIÓN 2026'!IR18</f>
        <v>9600</v>
      </c>
      <c r="AZ15" s="96">
        <f>+'FORMATO PROYECCIÓN 2026'!IS18</f>
        <v>9900</v>
      </c>
      <c r="BA15" s="96">
        <f>+'FORMATO PROYECCIÓN 2026'!IT18</f>
        <v>0</v>
      </c>
      <c r="BB15" s="96">
        <f>+'FORMATO PROYECCIÓN 2026'!IU18</f>
        <v>0</v>
      </c>
      <c r="BC15" s="96">
        <f>+'FORMATO PROYECCIÓN 2026'!IV18</f>
        <v>500</v>
      </c>
      <c r="BD15" s="96">
        <f>+'FORMATO PROYECCIÓN 2026'!IW18</f>
        <v>0</v>
      </c>
      <c r="BE15" s="96">
        <f>+'FORMATO PROYECCIÓN 2026'!IX18</f>
        <v>0</v>
      </c>
      <c r="BF15" s="96">
        <f>+'FORMATO PROYECCIÓN 2026'!IY18</f>
        <v>0</v>
      </c>
      <c r="BG15" s="96">
        <f>+'FORMATO PROYECCIÓN 2026'!IZ18</f>
        <v>0</v>
      </c>
      <c r="BH15" s="96">
        <f>+'FORMATO PROYECCIÓN 2026'!JA18</f>
        <v>1000</v>
      </c>
      <c r="BI15" s="96">
        <f>+'FORMATO PROYECCIÓN 2026'!JB18</f>
        <v>0</v>
      </c>
      <c r="BJ15" s="96">
        <f>+'FORMATO PROYECCIÓN 2026'!JC18</f>
        <v>0</v>
      </c>
      <c r="BK15" s="96">
        <f>+'FORMATO PROYECCIÓN 2026'!JD18</f>
        <v>0</v>
      </c>
      <c r="BL15" s="96">
        <f>+'FORMATO PROYECCIÓN 2026'!JE18</f>
        <v>0</v>
      </c>
      <c r="BM15" s="96">
        <f>+'FORMATO PROYECCIÓN 2026'!JF18</f>
        <v>2510</v>
      </c>
      <c r="BN15" s="96">
        <f>+'FORMATO PROYECCIÓN 2026'!JG18</f>
        <v>0</v>
      </c>
      <c r="BO15" s="96">
        <f>+'FORMATO PROYECCIÓN 2026'!JH18</f>
        <v>0</v>
      </c>
      <c r="BP15" s="96">
        <f>+'FORMATO PROYECCIÓN 2026'!JI18</f>
        <v>5111</v>
      </c>
      <c r="BQ15" s="96">
        <f>+'FORMATO PROYECCIÓN 2026'!JJ18</f>
        <v>8365</v>
      </c>
      <c r="BR15" s="96">
        <f>+'FORMATO PROYECCIÓN 2026'!JK18</f>
        <v>6692</v>
      </c>
      <c r="BS15" s="97">
        <f>+'FORMATO PROYECCIÓN 2026'!JL18</f>
        <v>213316</v>
      </c>
      <c r="BT15" s="97">
        <f>+'FORMATO PROYECCIÓN 2026'!JM18</f>
        <v>7263</v>
      </c>
      <c r="BU15" s="97">
        <f>'FORMATO PROYECCIÓN 2026'!JN18</f>
        <v>110</v>
      </c>
      <c r="BV15" s="97">
        <f>'FORMATO PROYECCIÓN 2026'!JO18</f>
        <v>3960</v>
      </c>
    </row>
    <row r="16" spans="1:74" x14ac:dyDescent="0.3">
      <c r="A16" s="92" t="str">
        <f>'FORMATO PROYECCIÓN 2026'!B19</f>
        <v>21123.18.3.18</v>
      </c>
      <c r="B16" s="91" t="str">
        <f>CONCATENATE('FORMATO PROYECCIÓN 2026'!I19,".",'FORMATO PROYECCIÓN 2026'!AD19)</f>
        <v>21123.18.3.18.1403.E020C0100000.04-001.1.5.08.26.001</v>
      </c>
      <c r="C16" s="93" t="str">
        <f t="shared" si="0"/>
        <v>1.5.08.26.001</v>
      </c>
      <c r="D16" s="93">
        <f>'FORMATO PROYECCIÓN 2026'!U19</f>
        <v>15</v>
      </c>
      <c r="E16" s="93">
        <f>'FORMATO PROYECCIÓN 2026'!L19</f>
        <v>15</v>
      </c>
      <c r="F16" s="93">
        <f>'FORMATO PROYECCIÓN 2026'!V19</f>
        <v>5040</v>
      </c>
      <c r="G16" s="91" t="str">
        <f>'FORMATO PROYECCIÓN 2026'!Q19</f>
        <v>XXXX FFFF HHH</v>
      </c>
      <c r="H16" s="91">
        <f>'FORMATO PROYECCIÓN 2026'!X19</f>
        <v>0</v>
      </c>
      <c r="I16" s="91" t="str">
        <f>'FORMATO PROYECCIÓN 2026'!T19</f>
        <v>BA</v>
      </c>
      <c r="J16" s="91" t="str">
        <f>'FORMATO PROYECCIÓN 2026'!AF19</f>
        <v>OC</v>
      </c>
      <c r="K16" s="91">
        <f>'FORMATO PROYECCIÓN 2026'!R19</f>
        <v>0</v>
      </c>
      <c r="L16" s="91">
        <f>'FORMATO PROYECCIÓN 2026'!S19</f>
        <v>0</v>
      </c>
      <c r="M16" s="94">
        <f>'FORMATO PROYECCIÓN 2026'!Y19</f>
        <v>0</v>
      </c>
      <c r="N16" s="95" t="s">
        <v>328</v>
      </c>
      <c r="O16" s="93" t="str">
        <f t="shared" si="1"/>
        <v/>
      </c>
      <c r="P16" s="93" t="str">
        <f t="shared" si="2"/>
        <v/>
      </c>
      <c r="Q16" s="96">
        <f>'FORMATO PROYECCIÓN 2026'!FB19</f>
        <v>0</v>
      </c>
      <c r="R16" s="96">
        <f>+'FORMATO PROYECCIÓN 2026'!HK19</f>
        <v>0</v>
      </c>
      <c r="S16" s="96">
        <f>+'FORMATO PROYECCIÓN 2026'!HL19</f>
        <v>100380</v>
      </c>
      <c r="T16" s="96">
        <f>+'FORMATO PROYECCIÓN 2026'!HM19</f>
        <v>1395</v>
      </c>
      <c r="U16" s="96">
        <f>+'FORMATO PROYECCIÓN 2026'!HN19</f>
        <v>0</v>
      </c>
      <c r="V16" s="96">
        <f>+'FORMATO PROYECCIÓN 2026'!HO19</f>
        <v>0</v>
      </c>
      <c r="W16" s="96">
        <f>+'FORMATO PROYECCIÓN 2026'!HP19</f>
        <v>0</v>
      </c>
      <c r="X16" s="96">
        <f>+'FORMATO PROYECCIÓN 2026'!HQ19</f>
        <v>0</v>
      </c>
      <c r="Y16" s="96">
        <f>+'FORMATO PROYECCIÓN 2026'!HR19</f>
        <v>0</v>
      </c>
      <c r="Z16" s="96">
        <f>+'FORMATO PROYECCIÓN 2026'!HS19</f>
        <v>0</v>
      </c>
      <c r="AA16" s="96">
        <f>+'FORMATO PROYECCIÓN 2026'!HT19</f>
        <v>18000</v>
      </c>
      <c r="AB16" s="96">
        <f>+'FORMATO PROYECCIÓN 2026'!HU19</f>
        <v>8640</v>
      </c>
      <c r="AC16" s="96">
        <f>+'FORMATO PROYECCIÓN 2026'!HV19</f>
        <v>0</v>
      </c>
      <c r="AD16" s="96">
        <f>+'FORMATO PROYECCIÓN 2026'!HW19</f>
        <v>2350</v>
      </c>
      <c r="AE16" s="96">
        <f>+'FORMATO PROYECCIÓN 2026'!HX19</f>
        <v>2500</v>
      </c>
      <c r="AF16" s="96">
        <f>+'FORMATO PROYECCIÓN 2026'!HY19</f>
        <v>0</v>
      </c>
      <c r="AG16" s="96">
        <f>+'FORMATO PROYECCIÓN 2026'!HZ19</f>
        <v>0</v>
      </c>
      <c r="AH16" s="96">
        <f>+'FORMATO PROYECCIÓN 2026'!IA19</f>
        <v>0</v>
      </c>
      <c r="AI16" s="96">
        <f>+'FORMATO PROYECCIÓN 2026'!IB19</f>
        <v>0</v>
      </c>
      <c r="AJ16" s="96">
        <f>+'FORMATO PROYECCIÓN 2026'!IC19</f>
        <v>0</v>
      </c>
      <c r="AK16" s="96">
        <f>+'FORMATO PROYECCIÓN 2026'!ID19</f>
        <v>0</v>
      </c>
      <c r="AL16" s="96">
        <f>+'FORMATO PROYECCIÓN 2026'!IE19</f>
        <v>10008</v>
      </c>
      <c r="AM16" s="96">
        <f>+'FORMATO PROYECCIÓN 2026'!IF19</f>
        <v>0</v>
      </c>
      <c r="AN16" s="96">
        <f>+'FORMATO PROYECCIÓN 2026'!IG19</f>
        <v>0</v>
      </c>
      <c r="AO16" s="96">
        <f>+'FORMATO PROYECCIÓN 2026'!IH19</f>
        <v>5019</v>
      </c>
      <c r="AP16" s="96">
        <f>+'FORMATO PROYECCIÓN 2026'!II19</f>
        <v>0</v>
      </c>
      <c r="AQ16" s="96">
        <f>+'FORMATO PROYECCIÓN 2026'!IJ19</f>
        <v>5195</v>
      </c>
      <c r="AR16" s="96">
        <f>+'FORMATO PROYECCIÓN 2026'!IK19</f>
        <v>6525</v>
      </c>
      <c r="AS16" s="96">
        <f>+'FORMATO PROYECCIÓN 2026'!IL19</f>
        <v>0</v>
      </c>
      <c r="AT16" s="96">
        <f>+'FORMATO PROYECCIÓN 2026'!IM19</f>
        <v>0</v>
      </c>
      <c r="AU16" s="96">
        <f>+'FORMATO PROYECCIÓN 2026'!IN19</f>
        <v>0</v>
      </c>
      <c r="AV16" s="96">
        <f>+'FORMATO PROYECCIÓN 2026'!IO19</f>
        <v>5019</v>
      </c>
      <c r="AW16" s="96">
        <f>+'FORMATO PROYECCIÓN 2026'!IP19</f>
        <v>0</v>
      </c>
      <c r="AX16" s="96">
        <f>+'FORMATO PROYECCIÓN 2026'!IQ19</f>
        <v>9720</v>
      </c>
      <c r="AY16" s="96">
        <f>+'FORMATO PROYECCIÓN 2026'!IR19</f>
        <v>9600</v>
      </c>
      <c r="AZ16" s="96">
        <f>+'FORMATO PROYECCIÓN 2026'!IS19</f>
        <v>9900</v>
      </c>
      <c r="BA16" s="96">
        <f>+'FORMATO PROYECCIÓN 2026'!IT19</f>
        <v>0</v>
      </c>
      <c r="BB16" s="96">
        <f>+'FORMATO PROYECCIÓN 2026'!IU19</f>
        <v>0</v>
      </c>
      <c r="BC16" s="96">
        <f>+'FORMATO PROYECCIÓN 2026'!IV19</f>
        <v>500</v>
      </c>
      <c r="BD16" s="96">
        <f>+'FORMATO PROYECCIÓN 2026'!IW19</f>
        <v>0</v>
      </c>
      <c r="BE16" s="96">
        <f>+'FORMATO PROYECCIÓN 2026'!IX19</f>
        <v>0</v>
      </c>
      <c r="BF16" s="96">
        <f>+'FORMATO PROYECCIÓN 2026'!IY19</f>
        <v>0</v>
      </c>
      <c r="BG16" s="96">
        <f>+'FORMATO PROYECCIÓN 2026'!IZ19</f>
        <v>0</v>
      </c>
      <c r="BH16" s="96">
        <f>+'FORMATO PROYECCIÓN 2026'!JA19</f>
        <v>1000</v>
      </c>
      <c r="BI16" s="96">
        <f>+'FORMATO PROYECCIÓN 2026'!JB19</f>
        <v>0</v>
      </c>
      <c r="BJ16" s="96">
        <f>+'FORMATO PROYECCIÓN 2026'!JC19</f>
        <v>0</v>
      </c>
      <c r="BK16" s="96">
        <f>+'FORMATO PROYECCIÓN 2026'!JD19</f>
        <v>0</v>
      </c>
      <c r="BL16" s="96">
        <f>+'FORMATO PROYECCIÓN 2026'!JE19</f>
        <v>0</v>
      </c>
      <c r="BM16" s="96">
        <f>+'FORMATO PROYECCIÓN 2026'!JF19</f>
        <v>2510</v>
      </c>
      <c r="BN16" s="96">
        <f>+'FORMATO PROYECCIÓN 2026'!JG19</f>
        <v>0</v>
      </c>
      <c r="BO16" s="96">
        <f>+'FORMATO PROYECCIÓN 2026'!JH19</f>
        <v>0</v>
      </c>
      <c r="BP16" s="96">
        <f>+'FORMATO PROYECCIÓN 2026'!JI19</f>
        <v>5111</v>
      </c>
      <c r="BQ16" s="96">
        <f>+'FORMATO PROYECCIÓN 2026'!JJ19</f>
        <v>8365</v>
      </c>
      <c r="BR16" s="96">
        <f>+'FORMATO PROYECCIÓN 2026'!JK19</f>
        <v>6692</v>
      </c>
      <c r="BS16" s="97">
        <f>+'FORMATO PROYECCIÓN 2026'!JL19</f>
        <v>213316</v>
      </c>
      <c r="BT16" s="97">
        <f>+'FORMATO PROYECCIÓN 2026'!JM19</f>
        <v>7263</v>
      </c>
      <c r="BU16" s="97">
        <f>'FORMATO PROYECCIÓN 2026'!JN19</f>
        <v>110</v>
      </c>
      <c r="BV16" s="97">
        <f>'FORMATO PROYECCIÓN 2026'!JO19</f>
        <v>3960</v>
      </c>
    </row>
    <row r="17" spans="1:74" x14ac:dyDescent="0.3">
      <c r="A17" s="92" t="str">
        <f>'FORMATO PROYECCIÓN 2026'!B20</f>
        <v>21123.18.3.18</v>
      </c>
      <c r="B17" s="91" t="str">
        <f>CONCATENATE('FORMATO PROYECCIÓN 2026'!I20,".",'FORMATO PROYECCIÓN 2026'!AD20)</f>
        <v>21123.18.3.18.1403.E020C0100000.04-001.1.5.08.26.001</v>
      </c>
      <c r="C17" s="93" t="str">
        <f t="shared" si="0"/>
        <v>1.5.08.26.001</v>
      </c>
      <c r="D17" s="93">
        <f>'FORMATO PROYECCIÓN 2026'!U20</f>
        <v>16</v>
      </c>
      <c r="E17" s="93">
        <f>'FORMATO PROYECCIÓN 2026'!L20</f>
        <v>16</v>
      </c>
      <c r="F17" s="93">
        <f>'FORMATO PROYECCIÓN 2026'!V20</f>
        <v>5030</v>
      </c>
      <c r="G17" s="91" t="str">
        <f>'FORMATO PROYECCIÓN 2026'!Q20</f>
        <v>XXXX FFFF HHH</v>
      </c>
      <c r="H17" s="91">
        <f>'FORMATO PROYECCIÓN 2026'!X20</f>
        <v>0</v>
      </c>
      <c r="I17" s="91" t="str">
        <f>'FORMATO PROYECCIÓN 2026'!T20</f>
        <v>BA</v>
      </c>
      <c r="J17" s="91" t="str">
        <f>'FORMATO PROYECCIÓN 2026'!AF20</f>
        <v>OC</v>
      </c>
      <c r="K17" s="91">
        <f>'FORMATO PROYECCIÓN 2026'!R20</f>
        <v>0</v>
      </c>
      <c r="L17" s="91">
        <f>'FORMATO PROYECCIÓN 2026'!S20</f>
        <v>0</v>
      </c>
      <c r="M17" s="94">
        <f>'FORMATO PROYECCIÓN 2026'!Y20</f>
        <v>0</v>
      </c>
      <c r="N17" s="95" t="s">
        <v>328</v>
      </c>
      <c r="O17" s="93" t="str">
        <f t="shared" si="1"/>
        <v/>
      </c>
      <c r="P17" s="93" t="str">
        <f t="shared" si="2"/>
        <v/>
      </c>
      <c r="Q17" s="96">
        <f>'FORMATO PROYECCIÓN 2026'!FB20</f>
        <v>0</v>
      </c>
      <c r="R17" s="96">
        <f>+'FORMATO PROYECCIÓN 2026'!HK20</f>
        <v>0</v>
      </c>
      <c r="S17" s="96">
        <f>+'FORMATO PROYECCIÓN 2026'!HL20</f>
        <v>100380</v>
      </c>
      <c r="T17" s="96">
        <f>+'FORMATO PROYECCIÓN 2026'!HM20</f>
        <v>1395</v>
      </c>
      <c r="U17" s="96">
        <f>+'FORMATO PROYECCIÓN 2026'!HN20</f>
        <v>0</v>
      </c>
      <c r="V17" s="96">
        <f>+'FORMATO PROYECCIÓN 2026'!HO20</f>
        <v>0</v>
      </c>
      <c r="W17" s="96">
        <f>+'FORMATO PROYECCIÓN 2026'!HP20</f>
        <v>0</v>
      </c>
      <c r="X17" s="96">
        <f>+'FORMATO PROYECCIÓN 2026'!HQ20</f>
        <v>0</v>
      </c>
      <c r="Y17" s="96">
        <f>+'FORMATO PROYECCIÓN 2026'!HR20</f>
        <v>0</v>
      </c>
      <c r="Z17" s="96">
        <f>+'FORMATO PROYECCIÓN 2026'!HS20</f>
        <v>0</v>
      </c>
      <c r="AA17" s="96">
        <f>+'FORMATO PROYECCIÓN 2026'!HT20</f>
        <v>18000</v>
      </c>
      <c r="AB17" s="96">
        <f>+'FORMATO PROYECCIÓN 2026'!HU20</f>
        <v>8640</v>
      </c>
      <c r="AC17" s="96">
        <f>+'FORMATO PROYECCIÓN 2026'!HV20</f>
        <v>0</v>
      </c>
      <c r="AD17" s="96">
        <f>+'FORMATO PROYECCIÓN 2026'!HW20</f>
        <v>2350</v>
      </c>
      <c r="AE17" s="96">
        <f>+'FORMATO PROYECCIÓN 2026'!HX20</f>
        <v>2500</v>
      </c>
      <c r="AF17" s="96">
        <f>+'FORMATO PROYECCIÓN 2026'!HY20</f>
        <v>0</v>
      </c>
      <c r="AG17" s="96">
        <f>+'FORMATO PROYECCIÓN 2026'!HZ20</f>
        <v>0</v>
      </c>
      <c r="AH17" s="96">
        <f>+'FORMATO PROYECCIÓN 2026'!IA20</f>
        <v>0</v>
      </c>
      <c r="AI17" s="96">
        <f>+'FORMATO PROYECCIÓN 2026'!IB20</f>
        <v>0</v>
      </c>
      <c r="AJ17" s="96">
        <f>+'FORMATO PROYECCIÓN 2026'!IC20</f>
        <v>0</v>
      </c>
      <c r="AK17" s="96">
        <f>+'FORMATO PROYECCIÓN 2026'!ID20</f>
        <v>0</v>
      </c>
      <c r="AL17" s="96">
        <f>+'FORMATO PROYECCIÓN 2026'!IE20</f>
        <v>10008</v>
      </c>
      <c r="AM17" s="96">
        <f>+'FORMATO PROYECCIÓN 2026'!IF20</f>
        <v>0</v>
      </c>
      <c r="AN17" s="96">
        <f>+'FORMATO PROYECCIÓN 2026'!IG20</f>
        <v>0</v>
      </c>
      <c r="AO17" s="96">
        <f>+'FORMATO PROYECCIÓN 2026'!IH20</f>
        <v>5019</v>
      </c>
      <c r="AP17" s="96">
        <f>+'FORMATO PROYECCIÓN 2026'!II20</f>
        <v>0</v>
      </c>
      <c r="AQ17" s="96">
        <f>+'FORMATO PROYECCIÓN 2026'!IJ20</f>
        <v>5195</v>
      </c>
      <c r="AR17" s="96">
        <f>+'FORMATO PROYECCIÓN 2026'!IK20</f>
        <v>6525</v>
      </c>
      <c r="AS17" s="96">
        <f>+'FORMATO PROYECCIÓN 2026'!IL20</f>
        <v>0</v>
      </c>
      <c r="AT17" s="96">
        <f>+'FORMATO PROYECCIÓN 2026'!IM20</f>
        <v>0</v>
      </c>
      <c r="AU17" s="96">
        <f>+'FORMATO PROYECCIÓN 2026'!IN20</f>
        <v>0</v>
      </c>
      <c r="AV17" s="96">
        <f>+'FORMATO PROYECCIÓN 2026'!IO20</f>
        <v>5019</v>
      </c>
      <c r="AW17" s="96">
        <f>+'FORMATO PROYECCIÓN 2026'!IP20</f>
        <v>0</v>
      </c>
      <c r="AX17" s="96">
        <f>+'FORMATO PROYECCIÓN 2026'!IQ20</f>
        <v>9720</v>
      </c>
      <c r="AY17" s="96">
        <f>+'FORMATO PROYECCIÓN 2026'!IR20</f>
        <v>9600</v>
      </c>
      <c r="AZ17" s="96">
        <f>+'FORMATO PROYECCIÓN 2026'!IS20</f>
        <v>9900</v>
      </c>
      <c r="BA17" s="96">
        <f>+'FORMATO PROYECCIÓN 2026'!IT20</f>
        <v>0</v>
      </c>
      <c r="BB17" s="96">
        <f>+'FORMATO PROYECCIÓN 2026'!IU20</f>
        <v>0</v>
      </c>
      <c r="BC17" s="96">
        <f>+'FORMATO PROYECCIÓN 2026'!IV20</f>
        <v>500</v>
      </c>
      <c r="BD17" s="96">
        <f>+'FORMATO PROYECCIÓN 2026'!IW20</f>
        <v>0</v>
      </c>
      <c r="BE17" s="96">
        <f>+'FORMATO PROYECCIÓN 2026'!IX20</f>
        <v>0</v>
      </c>
      <c r="BF17" s="96">
        <f>+'FORMATO PROYECCIÓN 2026'!IY20</f>
        <v>0</v>
      </c>
      <c r="BG17" s="96">
        <f>+'FORMATO PROYECCIÓN 2026'!IZ20</f>
        <v>0</v>
      </c>
      <c r="BH17" s="96">
        <f>+'FORMATO PROYECCIÓN 2026'!JA20</f>
        <v>1000</v>
      </c>
      <c r="BI17" s="96">
        <f>+'FORMATO PROYECCIÓN 2026'!JB20</f>
        <v>0</v>
      </c>
      <c r="BJ17" s="96">
        <f>+'FORMATO PROYECCIÓN 2026'!JC20</f>
        <v>0</v>
      </c>
      <c r="BK17" s="96">
        <f>+'FORMATO PROYECCIÓN 2026'!JD20</f>
        <v>0</v>
      </c>
      <c r="BL17" s="96">
        <f>+'FORMATO PROYECCIÓN 2026'!JE20</f>
        <v>0</v>
      </c>
      <c r="BM17" s="96">
        <f>+'FORMATO PROYECCIÓN 2026'!JF20</f>
        <v>2510</v>
      </c>
      <c r="BN17" s="96">
        <f>+'FORMATO PROYECCIÓN 2026'!JG20</f>
        <v>0</v>
      </c>
      <c r="BO17" s="96">
        <f>+'FORMATO PROYECCIÓN 2026'!JH20</f>
        <v>0</v>
      </c>
      <c r="BP17" s="96">
        <f>+'FORMATO PROYECCIÓN 2026'!JI20</f>
        <v>5111</v>
      </c>
      <c r="BQ17" s="96">
        <f>+'FORMATO PROYECCIÓN 2026'!JJ20</f>
        <v>8365</v>
      </c>
      <c r="BR17" s="96">
        <f>+'FORMATO PROYECCIÓN 2026'!JK20</f>
        <v>6692</v>
      </c>
      <c r="BS17" s="97">
        <f>+'FORMATO PROYECCIÓN 2026'!JL20</f>
        <v>213316</v>
      </c>
      <c r="BT17" s="97">
        <f>+'FORMATO PROYECCIÓN 2026'!JM20</f>
        <v>7263</v>
      </c>
      <c r="BU17" s="97">
        <f>'FORMATO PROYECCIÓN 2026'!JN20</f>
        <v>110</v>
      </c>
      <c r="BV17" s="97">
        <f>'FORMATO PROYECCIÓN 2026'!JO20</f>
        <v>3960</v>
      </c>
    </row>
    <row r="18" spans="1:74" x14ac:dyDescent="0.3">
      <c r="A18" s="92" t="str">
        <f>'FORMATO PROYECCIÓN 2026'!B21</f>
        <v>21123.18.3.18</v>
      </c>
      <c r="B18" s="91" t="str">
        <f>CONCATENATE('FORMATO PROYECCIÓN 2026'!I21,".",'FORMATO PROYECCIÓN 2026'!AD21)</f>
        <v>21123.18.3.18.1403.E020C0100000.04-001.1.5.08.26.001</v>
      </c>
      <c r="C18" s="93" t="str">
        <f t="shared" si="0"/>
        <v>1.5.08.26.001</v>
      </c>
      <c r="D18" s="93">
        <f>'FORMATO PROYECCIÓN 2026'!U21</f>
        <v>17</v>
      </c>
      <c r="E18" s="93">
        <f>'FORMATO PROYECCIÓN 2026'!L21</f>
        <v>17</v>
      </c>
      <c r="F18" s="93">
        <f>'FORMATO PROYECCIÓN 2026'!V21</f>
        <v>5020</v>
      </c>
      <c r="G18" s="91" t="str">
        <f>'FORMATO PROYECCIÓN 2026'!Q21</f>
        <v>XXXX FFFF HHH</v>
      </c>
      <c r="H18" s="91">
        <f>'FORMATO PROYECCIÓN 2026'!X21</f>
        <v>0</v>
      </c>
      <c r="I18" s="91" t="str">
        <f>'FORMATO PROYECCIÓN 2026'!T21</f>
        <v>BA</v>
      </c>
      <c r="J18" s="91" t="str">
        <f>'FORMATO PROYECCIÓN 2026'!AF21</f>
        <v>OC</v>
      </c>
      <c r="K18" s="91">
        <f>'FORMATO PROYECCIÓN 2026'!R21</f>
        <v>0</v>
      </c>
      <c r="L18" s="91">
        <f>'FORMATO PROYECCIÓN 2026'!S21</f>
        <v>0</v>
      </c>
      <c r="M18" s="94">
        <f>'FORMATO PROYECCIÓN 2026'!Y21</f>
        <v>0</v>
      </c>
      <c r="N18" s="95" t="s">
        <v>328</v>
      </c>
      <c r="O18" s="93" t="str">
        <f t="shared" si="1"/>
        <v/>
      </c>
      <c r="P18" s="93" t="str">
        <f t="shared" si="2"/>
        <v/>
      </c>
      <c r="Q18" s="96">
        <f>'FORMATO PROYECCIÓN 2026'!FB21</f>
        <v>0</v>
      </c>
      <c r="R18" s="96">
        <f>+'FORMATO PROYECCIÓN 2026'!HK21</f>
        <v>0</v>
      </c>
      <c r="S18" s="96">
        <f>+'FORMATO PROYECCIÓN 2026'!HL21</f>
        <v>100380</v>
      </c>
      <c r="T18" s="96">
        <f>+'FORMATO PROYECCIÓN 2026'!HM21</f>
        <v>1395</v>
      </c>
      <c r="U18" s="96">
        <f>+'FORMATO PROYECCIÓN 2026'!HN21</f>
        <v>0</v>
      </c>
      <c r="V18" s="96">
        <f>+'FORMATO PROYECCIÓN 2026'!HO21</f>
        <v>0</v>
      </c>
      <c r="W18" s="96">
        <f>+'FORMATO PROYECCIÓN 2026'!HP21</f>
        <v>0</v>
      </c>
      <c r="X18" s="96">
        <f>+'FORMATO PROYECCIÓN 2026'!HQ21</f>
        <v>0</v>
      </c>
      <c r="Y18" s="96">
        <f>+'FORMATO PROYECCIÓN 2026'!HR21</f>
        <v>0</v>
      </c>
      <c r="Z18" s="96">
        <f>+'FORMATO PROYECCIÓN 2026'!HS21</f>
        <v>0</v>
      </c>
      <c r="AA18" s="96">
        <f>+'FORMATO PROYECCIÓN 2026'!HT21</f>
        <v>18000</v>
      </c>
      <c r="AB18" s="96">
        <f>+'FORMATO PROYECCIÓN 2026'!HU21</f>
        <v>8640</v>
      </c>
      <c r="AC18" s="96">
        <f>+'FORMATO PROYECCIÓN 2026'!HV21</f>
        <v>0</v>
      </c>
      <c r="AD18" s="96">
        <f>+'FORMATO PROYECCIÓN 2026'!HW21</f>
        <v>2350</v>
      </c>
      <c r="AE18" s="96">
        <f>+'FORMATO PROYECCIÓN 2026'!HX21</f>
        <v>2500</v>
      </c>
      <c r="AF18" s="96">
        <f>+'FORMATO PROYECCIÓN 2026'!HY21</f>
        <v>0</v>
      </c>
      <c r="AG18" s="96">
        <f>+'FORMATO PROYECCIÓN 2026'!HZ21</f>
        <v>0</v>
      </c>
      <c r="AH18" s="96">
        <f>+'FORMATO PROYECCIÓN 2026'!IA21</f>
        <v>0</v>
      </c>
      <c r="AI18" s="96">
        <f>+'FORMATO PROYECCIÓN 2026'!IB21</f>
        <v>0</v>
      </c>
      <c r="AJ18" s="96">
        <f>+'FORMATO PROYECCIÓN 2026'!IC21</f>
        <v>0</v>
      </c>
      <c r="AK18" s="96">
        <f>+'FORMATO PROYECCIÓN 2026'!ID21</f>
        <v>0</v>
      </c>
      <c r="AL18" s="96">
        <f>+'FORMATO PROYECCIÓN 2026'!IE21</f>
        <v>10008</v>
      </c>
      <c r="AM18" s="96">
        <f>+'FORMATO PROYECCIÓN 2026'!IF21</f>
        <v>0</v>
      </c>
      <c r="AN18" s="96">
        <f>+'FORMATO PROYECCIÓN 2026'!IG21</f>
        <v>0</v>
      </c>
      <c r="AO18" s="96">
        <f>+'FORMATO PROYECCIÓN 2026'!IH21</f>
        <v>5019</v>
      </c>
      <c r="AP18" s="96">
        <f>+'FORMATO PROYECCIÓN 2026'!II21</f>
        <v>0</v>
      </c>
      <c r="AQ18" s="96">
        <f>+'FORMATO PROYECCIÓN 2026'!IJ21</f>
        <v>5195</v>
      </c>
      <c r="AR18" s="96">
        <f>+'FORMATO PROYECCIÓN 2026'!IK21</f>
        <v>6525</v>
      </c>
      <c r="AS18" s="96">
        <f>+'FORMATO PROYECCIÓN 2026'!IL21</f>
        <v>0</v>
      </c>
      <c r="AT18" s="96">
        <f>+'FORMATO PROYECCIÓN 2026'!IM21</f>
        <v>0</v>
      </c>
      <c r="AU18" s="96">
        <f>+'FORMATO PROYECCIÓN 2026'!IN21</f>
        <v>0</v>
      </c>
      <c r="AV18" s="96">
        <f>+'FORMATO PROYECCIÓN 2026'!IO21</f>
        <v>5019</v>
      </c>
      <c r="AW18" s="96">
        <f>+'FORMATO PROYECCIÓN 2026'!IP21</f>
        <v>0</v>
      </c>
      <c r="AX18" s="96">
        <f>+'FORMATO PROYECCIÓN 2026'!IQ21</f>
        <v>9720</v>
      </c>
      <c r="AY18" s="96">
        <f>+'FORMATO PROYECCIÓN 2026'!IR21</f>
        <v>9600</v>
      </c>
      <c r="AZ18" s="96">
        <f>+'FORMATO PROYECCIÓN 2026'!IS21</f>
        <v>9900</v>
      </c>
      <c r="BA18" s="96">
        <f>+'FORMATO PROYECCIÓN 2026'!IT21</f>
        <v>0</v>
      </c>
      <c r="BB18" s="96">
        <f>+'FORMATO PROYECCIÓN 2026'!IU21</f>
        <v>0</v>
      </c>
      <c r="BC18" s="96">
        <f>+'FORMATO PROYECCIÓN 2026'!IV21</f>
        <v>500</v>
      </c>
      <c r="BD18" s="96">
        <f>+'FORMATO PROYECCIÓN 2026'!IW21</f>
        <v>0</v>
      </c>
      <c r="BE18" s="96">
        <f>+'FORMATO PROYECCIÓN 2026'!IX21</f>
        <v>0</v>
      </c>
      <c r="BF18" s="96">
        <f>+'FORMATO PROYECCIÓN 2026'!IY21</f>
        <v>0</v>
      </c>
      <c r="BG18" s="96">
        <f>+'FORMATO PROYECCIÓN 2026'!IZ21</f>
        <v>0</v>
      </c>
      <c r="BH18" s="96">
        <f>+'FORMATO PROYECCIÓN 2026'!JA21</f>
        <v>1000</v>
      </c>
      <c r="BI18" s="96">
        <f>+'FORMATO PROYECCIÓN 2026'!JB21</f>
        <v>0</v>
      </c>
      <c r="BJ18" s="96">
        <f>+'FORMATO PROYECCIÓN 2026'!JC21</f>
        <v>0</v>
      </c>
      <c r="BK18" s="96">
        <f>+'FORMATO PROYECCIÓN 2026'!JD21</f>
        <v>0</v>
      </c>
      <c r="BL18" s="96">
        <f>+'FORMATO PROYECCIÓN 2026'!JE21</f>
        <v>0</v>
      </c>
      <c r="BM18" s="96">
        <f>+'FORMATO PROYECCIÓN 2026'!JF21</f>
        <v>2510</v>
      </c>
      <c r="BN18" s="96">
        <f>+'FORMATO PROYECCIÓN 2026'!JG21</f>
        <v>0</v>
      </c>
      <c r="BO18" s="96">
        <f>+'FORMATO PROYECCIÓN 2026'!JH21</f>
        <v>0</v>
      </c>
      <c r="BP18" s="96">
        <f>+'FORMATO PROYECCIÓN 2026'!JI21</f>
        <v>5111</v>
      </c>
      <c r="BQ18" s="96">
        <f>+'FORMATO PROYECCIÓN 2026'!JJ21</f>
        <v>8365</v>
      </c>
      <c r="BR18" s="96">
        <f>+'FORMATO PROYECCIÓN 2026'!JK21</f>
        <v>6692</v>
      </c>
      <c r="BS18" s="97">
        <f>+'FORMATO PROYECCIÓN 2026'!JL21</f>
        <v>213316</v>
      </c>
      <c r="BT18" s="97">
        <f>+'FORMATO PROYECCIÓN 2026'!JM21</f>
        <v>7263</v>
      </c>
      <c r="BU18" s="97">
        <f>'FORMATO PROYECCIÓN 2026'!JN21</f>
        <v>110</v>
      </c>
      <c r="BV18" s="97">
        <f>'FORMATO PROYECCIÓN 2026'!JO21</f>
        <v>3960</v>
      </c>
    </row>
    <row r="19" spans="1:74" x14ac:dyDescent="0.3">
      <c r="A19" s="92" t="str">
        <f>'FORMATO PROYECCIÓN 2026'!B22</f>
        <v>21123.18.3.18</v>
      </c>
      <c r="B19" s="91" t="str">
        <f>CONCATENATE('FORMATO PROYECCIÓN 2026'!I22,".",'FORMATO PROYECCIÓN 2026'!AD22)</f>
        <v>21123.18.3.18.1403.E020C0100000.04-001.1.5.08.26.001</v>
      </c>
      <c r="C19" s="93" t="str">
        <f t="shared" si="0"/>
        <v>1.5.08.26.001</v>
      </c>
      <c r="D19" s="93">
        <f>'FORMATO PROYECCIÓN 2026'!U22</f>
        <v>18</v>
      </c>
      <c r="E19" s="93">
        <f>'FORMATO PROYECCIÓN 2026'!L22</f>
        <v>18</v>
      </c>
      <c r="F19" s="93">
        <f>'FORMATO PROYECCIÓN 2026'!V22</f>
        <v>5010</v>
      </c>
      <c r="G19" s="91" t="str">
        <f>'FORMATO PROYECCIÓN 2026'!Q22</f>
        <v>XXXX FFFF HHH</v>
      </c>
      <c r="H19" s="91">
        <f>'FORMATO PROYECCIÓN 2026'!X22</f>
        <v>0</v>
      </c>
      <c r="I19" s="91" t="str">
        <f>'FORMATO PROYECCIÓN 2026'!T22</f>
        <v>BA</v>
      </c>
      <c r="J19" s="91" t="str">
        <f>'FORMATO PROYECCIÓN 2026'!AF22</f>
        <v>OC</v>
      </c>
      <c r="K19" s="91">
        <f>'FORMATO PROYECCIÓN 2026'!R22</f>
        <v>0</v>
      </c>
      <c r="L19" s="91">
        <f>'FORMATO PROYECCIÓN 2026'!S22</f>
        <v>0</v>
      </c>
      <c r="M19" s="94">
        <f>'FORMATO PROYECCIÓN 2026'!Y22</f>
        <v>0</v>
      </c>
      <c r="N19" s="95" t="s">
        <v>328</v>
      </c>
      <c r="O19" s="93" t="str">
        <f t="shared" si="1"/>
        <v/>
      </c>
      <c r="P19" s="93" t="str">
        <f t="shared" si="2"/>
        <v/>
      </c>
      <c r="Q19" s="96">
        <f>'FORMATO PROYECCIÓN 2026'!FB22</f>
        <v>0</v>
      </c>
      <c r="R19" s="96">
        <f>+'FORMATO PROYECCIÓN 2026'!HK22</f>
        <v>0</v>
      </c>
      <c r="S19" s="96">
        <f>+'FORMATO PROYECCIÓN 2026'!HL22</f>
        <v>100380</v>
      </c>
      <c r="T19" s="96">
        <f>+'FORMATO PROYECCIÓN 2026'!HM22</f>
        <v>1395</v>
      </c>
      <c r="U19" s="96">
        <f>+'FORMATO PROYECCIÓN 2026'!HN22</f>
        <v>0</v>
      </c>
      <c r="V19" s="96">
        <f>+'FORMATO PROYECCIÓN 2026'!HO22</f>
        <v>0</v>
      </c>
      <c r="W19" s="96">
        <f>+'FORMATO PROYECCIÓN 2026'!HP22</f>
        <v>0</v>
      </c>
      <c r="X19" s="96">
        <f>+'FORMATO PROYECCIÓN 2026'!HQ22</f>
        <v>0</v>
      </c>
      <c r="Y19" s="96">
        <f>+'FORMATO PROYECCIÓN 2026'!HR22</f>
        <v>0</v>
      </c>
      <c r="Z19" s="96">
        <f>+'FORMATO PROYECCIÓN 2026'!HS22</f>
        <v>0</v>
      </c>
      <c r="AA19" s="96">
        <f>+'FORMATO PROYECCIÓN 2026'!HT22</f>
        <v>18000</v>
      </c>
      <c r="AB19" s="96">
        <f>+'FORMATO PROYECCIÓN 2026'!HU22</f>
        <v>8640</v>
      </c>
      <c r="AC19" s="96">
        <f>+'FORMATO PROYECCIÓN 2026'!HV22</f>
        <v>0</v>
      </c>
      <c r="AD19" s="96">
        <f>+'FORMATO PROYECCIÓN 2026'!HW22</f>
        <v>2350</v>
      </c>
      <c r="AE19" s="96">
        <f>+'FORMATO PROYECCIÓN 2026'!HX22</f>
        <v>2500</v>
      </c>
      <c r="AF19" s="96">
        <f>+'FORMATO PROYECCIÓN 2026'!HY22</f>
        <v>0</v>
      </c>
      <c r="AG19" s="96">
        <f>+'FORMATO PROYECCIÓN 2026'!HZ22</f>
        <v>0</v>
      </c>
      <c r="AH19" s="96">
        <f>+'FORMATO PROYECCIÓN 2026'!IA22</f>
        <v>0</v>
      </c>
      <c r="AI19" s="96">
        <f>+'FORMATO PROYECCIÓN 2026'!IB22</f>
        <v>0</v>
      </c>
      <c r="AJ19" s="96">
        <f>+'FORMATO PROYECCIÓN 2026'!IC22</f>
        <v>0</v>
      </c>
      <c r="AK19" s="96">
        <f>+'FORMATO PROYECCIÓN 2026'!ID22</f>
        <v>0</v>
      </c>
      <c r="AL19" s="96">
        <f>+'FORMATO PROYECCIÓN 2026'!IE22</f>
        <v>10008</v>
      </c>
      <c r="AM19" s="96">
        <f>+'FORMATO PROYECCIÓN 2026'!IF22</f>
        <v>0</v>
      </c>
      <c r="AN19" s="96">
        <f>+'FORMATO PROYECCIÓN 2026'!IG22</f>
        <v>0</v>
      </c>
      <c r="AO19" s="96">
        <f>+'FORMATO PROYECCIÓN 2026'!IH22</f>
        <v>5019</v>
      </c>
      <c r="AP19" s="96">
        <f>+'FORMATO PROYECCIÓN 2026'!II22</f>
        <v>0</v>
      </c>
      <c r="AQ19" s="96">
        <f>+'FORMATO PROYECCIÓN 2026'!IJ22</f>
        <v>5195</v>
      </c>
      <c r="AR19" s="96">
        <f>+'FORMATO PROYECCIÓN 2026'!IK22</f>
        <v>6525</v>
      </c>
      <c r="AS19" s="96">
        <f>+'FORMATO PROYECCIÓN 2026'!IL22</f>
        <v>0</v>
      </c>
      <c r="AT19" s="96">
        <f>+'FORMATO PROYECCIÓN 2026'!IM22</f>
        <v>0</v>
      </c>
      <c r="AU19" s="96">
        <f>+'FORMATO PROYECCIÓN 2026'!IN22</f>
        <v>0</v>
      </c>
      <c r="AV19" s="96">
        <f>+'FORMATO PROYECCIÓN 2026'!IO22</f>
        <v>5019</v>
      </c>
      <c r="AW19" s="96">
        <f>+'FORMATO PROYECCIÓN 2026'!IP22</f>
        <v>0</v>
      </c>
      <c r="AX19" s="96">
        <f>+'FORMATO PROYECCIÓN 2026'!IQ22</f>
        <v>9720</v>
      </c>
      <c r="AY19" s="96">
        <f>+'FORMATO PROYECCIÓN 2026'!IR22</f>
        <v>9600</v>
      </c>
      <c r="AZ19" s="96">
        <f>+'FORMATO PROYECCIÓN 2026'!IS22</f>
        <v>9900</v>
      </c>
      <c r="BA19" s="96">
        <f>+'FORMATO PROYECCIÓN 2026'!IT22</f>
        <v>0</v>
      </c>
      <c r="BB19" s="96">
        <f>+'FORMATO PROYECCIÓN 2026'!IU22</f>
        <v>0</v>
      </c>
      <c r="BC19" s="96">
        <f>+'FORMATO PROYECCIÓN 2026'!IV22</f>
        <v>500</v>
      </c>
      <c r="BD19" s="96">
        <f>+'FORMATO PROYECCIÓN 2026'!IW22</f>
        <v>0</v>
      </c>
      <c r="BE19" s="96">
        <f>+'FORMATO PROYECCIÓN 2026'!IX22</f>
        <v>0</v>
      </c>
      <c r="BF19" s="96">
        <f>+'FORMATO PROYECCIÓN 2026'!IY22</f>
        <v>0</v>
      </c>
      <c r="BG19" s="96">
        <f>+'FORMATO PROYECCIÓN 2026'!IZ22</f>
        <v>0</v>
      </c>
      <c r="BH19" s="96">
        <f>+'FORMATO PROYECCIÓN 2026'!JA22</f>
        <v>1000</v>
      </c>
      <c r="BI19" s="96">
        <f>+'FORMATO PROYECCIÓN 2026'!JB22</f>
        <v>0</v>
      </c>
      <c r="BJ19" s="96">
        <f>+'FORMATO PROYECCIÓN 2026'!JC22</f>
        <v>0</v>
      </c>
      <c r="BK19" s="96">
        <f>+'FORMATO PROYECCIÓN 2026'!JD22</f>
        <v>0</v>
      </c>
      <c r="BL19" s="96">
        <f>+'FORMATO PROYECCIÓN 2026'!JE22</f>
        <v>0</v>
      </c>
      <c r="BM19" s="96">
        <f>+'FORMATO PROYECCIÓN 2026'!JF22</f>
        <v>2510</v>
      </c>
      <c r="BN19" s="96">
        <f>+'FORMATO PROYECCIÓN 2026'!JG22</f>
        <v>0</v>
      </c>
      <c r="BO19" s="96">
        <f>+'FORMATO PROYECCIÓN 2026'!JH22</f>
        <v>0</v>
      </c>
      <c r="BP19" s="96">
        <f>+'FORMATO PROYECCIÓN 2026'!JI22</f>
        <v>5111</v>
      </c>
      <c r="BQ19" s="96">
        <f>+'FORMATO PROYECCIÓN 2026'!JJ22</f>
        <v>8365</v>
      </c>
      <c r="BR19" s="96">
        <f>+'FORMATO PROYECCIÓN 2026'!JK22</f>
        <v>6692</v>
      </c>
      <c r="BS19" s="97">
        <f>+'FORMATO PROYECCIÓN 2026'!JL22</f>
        <v>213316</v>
      </c>
      <c r="BT19" s="97">
        <f>+'FORMATO PROYECCIÓN 2026'!JM22</f>
        <v>7263</v>
      </c>
      <c r="BU19" s="97">
        <f>'FORMATO PROYECCIÓN 2026'!JN22</f>
        <v>110</v>
      </c>
      <c r="BV19" s="97">
        <f>'FORMATO PROYECCIÓN 2026'!JO22</f>
        <v>3960</v>
      </c>
    </row>
    <row r="20" spans="1:74" x14ac:dyDescent="0.3">
      <c r="E20" s="93" t="s">
        <v>329</v>
      </c>
      <c r="N20" s="95"/>
      <c r="BS20" s="97"/>
    </row>
    <row r="21" spans="1:74" x14ac:dyDescent="0.3">
      <c r="E21" s="93" t="s">
        <v>329</v>
      </c>
      <c r="N21" s="95"/>
      <c r="BS21" s="97"/>
    </row>
    <row r="22" spans="1:74" x14ac:dyDescent="0.3">
      <c r="E22" s="93" t="s">
        <v>329</v>
      </c>
      <c r="N22" s="95"/>
      <c r="BS22" s="97"/>
    </row>
    <row r="23" spans="1:74" x14ac:dyDescent="0.3">
      <c r="E23" s="93" t="s">
        <v>329</v>
      </c>
      <c r="N23" s="95"/>
      <c r="BS23" s="97"/>
    </row>
    <row r="24" spans="1:74" x14ac:dyDescent="0.3">
      <c r="E24" s="93" t="s">
        <v>329</v>
      </c>
      <c r="N24" s="95"/>
      <c r="BS24" s="97"/>
    </row>
    <row r="25" spans="1:74" x14ac:dyDescent="0.3">
      <c r="E25" s="93" t="s">
        <v>329</v>
      </c>
      <c r="N25" s="95"/>
      <c r="BS25" s="97"/>
    </row>
    <row r="26" spans="1:74" x14ac:dyDescent="0.3">
      <c r="E26" s="93" t="s">
        <v>329</v>
      </c>
      <c r="N26" s="95"/>
      <c r="BS26" s="97"/>
    </row>
    <row r="27" spans="1:74" x14ac:dyDescent="0.3">
      <c r="E27" s="93" t="s">
        <v>329</v>
      </c>
      <c r="N27" s="95"/>
      <c r="BS27" s="97"/>
    </row>
    <row r="28" spans="1:74" x14ac:dyDescent="0.3">
      <c r="E28" s="93" t="s">
        <v>329</v>
      </c>
      <c r="N28" s="95"/>
      <c r="BS28" s="97"/>
    </row>
    <row r="29" spans="1:74" x14ac:dyDescent="0.3">
      <c r="E29" s="93" t="s">
        <v>329</v>
      </c>
      <c r="N29" s="95"/>
      <c r="BS29" s="97"/>
    </row>
    <row r="30" spans="1:74" x14ac:dyDescent="0.3">
      <c r="E30" s="93" t="s">
        <v>329</v>
      </c>
      <c r="N30" s="95"/>
      <c r="BS30" s="97"/>
    </row>
    <row r="31" spans="1:74" x14ac:dyDescent="0.3">
      <c r="E31" s="93" t="s">
        <v>329</v>
      </c>
      <c r="N31" s="95"/>
      <c r="BS31" s="97"/>
    </row>
    <row r="32" spans="1:74" x14ac:dyDescent="0.3">
      <c r="E32" s="93" t="s">
        <v>329</v>
      </c>
      <c r="N32" s="95"/>
      <c r="BS32" s="97"/>
    </row>
    <row r="33" spans="5:71" x14ac:dyDescent="0.3">
      <c r="E33" s="93" t="s">
        <v>329</v>
      </c>
      <c r="N33" s="95"/>
      <c r="BS33" s="97"/>
    </row>
    <row r="34" spans="5:71" x14ac:dyDescent="0.3">
      <c r="E34" s="93" t="s">
        <v>329</v>
      </c>
      <c r="N34" s="95"/>
      <c r="BS34" s="97"/>
    </row>
    <row r="35" spans="5:71" x14ac:dyDescent="0.3">
      <c r="E35" s="93" t="s">
        <v>329</v>
      </c>
      <c r="N35" s="95"/>
      <c r="BS35" s="97"/>
    </row>
    <row r="36" spans="5:71" x14ac:dyDescent="0.3">
      <c r="E36" s="93" t="s">
        <v>329</v>
      </c>
      <c r="N36" s="95"/>
      <c r="BS36" s="97"/>
    </row>
    <row r="37" spans="5:71" x14ac:dyDescent="0.3">
      <c r="E37" s="93" t="s">
        <v>329</v>
      </c>
      <c r="N37" s="95"/>
      <c r="BS37" s="97"/>
    </row>
    <row r="38" spans="5:71" x14ac:dyDescent="0.3">
      <c r="E38" s="93" t="s">
        <v>329</v>
      </c>
      <c r="N38" s="95"/>
      <c r="BS38" s="97"/>
    </row>
    <row r="39" spans="5:71" x14ac:dyDescent="0.3">
      <c r="E39" s="93" t="s">
        <v>329</v>
      </c>
      <c r="N39" s="95"/>
      <c r="BS39" s="97"/>
    </row>
    <row r="40" spans="5:71" x14ac:dyDescent="0.3">
      <c r="E40" s="93" t="s">
        <v>329</v>
      </c>
      <c r="N40" s="95"/>
      <c r="BS40" s="97"/>
    </row>
    <row r="41" spans="5:71" x14ac:dyDescent="0.3">
      <c r="E41" s="93" t="s">
        <v>329</v>
      </c>
      <c r="N41" s="95"/>
      <c r="BS41" s="97"/>
    </row>
    <row r="42" spans="5:71" x14ac:dyDescent="0.3">
      <c r="E42" s="93" t="s">
        <v>329</v>
      </c>
      <c r="N42" s="95"/>
      <c r="BS42" s="97"/>
    </row>
    <row r="43" spans="5:71" x14ac:dyDescent="0.3">
      <c r="E43" s="93" t="s">
        <v>329</v>
      </c>
      <c r="N43" s="95"/>
      <c r="BS43" s="97"/>
    </row>
    <row r="44" spans="5:71" x14ac:dyDescent="0.3">
      <c r="E44" s="93" t="s">
        <v>329</v>
      </c>
      <c r="N44" s="95"/>
      <c r="BS44" s="97"/>
    </row>
    <row r="45" spans="5:71" x14ac:dyDescent="0.3">
      <c r="E45" s="93" t="s">
        <v>329</v>
      </c>
      <c r="N45" s="95"/>
      <c r="BS45" s="97"/>
    </row>
    <row r="46" spans="5:71" x14ac:dyDescent="0.3">
      <c r="E46" s="93" t="s">
        <v>329</v>
      </c>
      <c r="N46" s="95"/>
      <c r="BS46" s="97"/>
    </row>
    <row r="47" spans="5:71" x14ac:dyDescent="0.3">
      <c r="E47" s="93" t="s">
        <v>329</v>
      </c>
      <c r="N47" s="95"/>
      <c r="BS47" s="97"/>
    </row>
    <row r="48" spans="5:71" x14ac:dyDescent="0.3">
      <c r="E48" s="93" t="s">
        <v>329</v>
      </c>
      <c r="N48" s="95"/>
      <c r="BS48" s="97"/>
    </row>
    <row r="49" spans="5:71" x14ac:dyDescent="0.3">
      <c r="E49" s="93" t="s">
        <v>329</v>
      </c>
      <c r="N49" s="95"/>
      <c r="BS49" s="97"/>
    </row>
    <row r="50" spans="5:71" x14ac:dyDescent="0.3">
      <c r="E50" s="93" t="s">
        <v>329</v>
      </c>
      <c r="N50" s="95"/>
      <c r="BS50" s="97"/>
    </row>
    <row r="51" spans="5:71" x14ac:dyDescent="0.3">
      <c r="E51" s="93" t="s">
        <v>329</v>
      </c>
      <c r="N51" s="95"/>
      <c r="BS51" s="97"/>
    </row>
    <row r="52" spans="5:71" x14ac:dyDescent="0.3">
      <c r="E52" s="93" t="s">
        <v>329</v>
      </c>
      <c r="N52" s="95"/>
      <c r="BS52" s="97"/>
    </row>
    <row r="53" spans="5:71" x14ac:dyDescent="0.3">
      <c r="E53" s="93" t="s">
        <v>329</v>
      </c>
      <c r="N53" s="95"/>
      <c r="BS53" s="97"/>
    </row>
    <row r="54" spans="5:71" x14ac:dyDescent="0.3">
      <c r="E54" s="93" t="s">
        <v>329</v>
      </c>
      <c r="N54" s="95"/>
      <c r="BS54" s="97"/>
    </row>
    <row r="55" spans="5:71" x14ac:dyDescent="0.3">
      <c r="E55" s="93" t="s">
        <v>329</v>
      </c>
      <c r="N55" s="95"/>
      <c r="BS55" s="97"/>
    </row>
    <row r="56" spans="5:71" x14ac:dyDescent="0.3">
      <c r="E56" s="93" t="s">
        <v>329</v>
      </c>
      <c r="N56" s="95"/>
      <c r="BS56" s="97"/>
    </row>
    <row r="57" spans="5:71" x14ac:dyDescent="0.3">
      <c r="E57" s="93" t="s">
        <v>329</v>
      </c>
      <c r="N57" s="95"/>
      <c r="BS57" s="97"/>
    </row>
    <row r="58" spans="5:71" x14ac:dyDescent="0.3">
      <c r="E58" s="93" t="s">
        <v>329</v>
      </c>
      <c r="N58" s="95"/>
      <c r="BS58" s="97"/>
    </row>
    <row r="59" spans="5:71" x14ac:dyDescent="0.3">
      <c r="E59" s="93" t="s">
        <v>329</v>
      </c>
      <c r="N59" s="95"/>
      <c r="BS59" s="97"/>
    </row>
    <row r="60" spans="5:71" x14ac:dyDescent="0.3">
      <c r="E60" s="93" t="s">
        <v>329</v>
      </c>
      <c r="N60" s="95"/>
      <c r="BS60" s="97"/>
    </row>
    <row r="61" spans="5:71" x14ac:dyDescent="0.3">
      <c r="E61" s="93" t="s">
        <v>329</v>
      </c>
      <c r="N61" s="95"/>
      <c r="BS61" s="97"/>
    </row>
    <row r="62" spans="5:71" x14ac:dyDescent="0.3">
      <c r="E62" s="93" t="s">
        <v>329</v>
      </c>
      <c r="N62" s="95"/>
      <c r="BS62" s="97"/>
    </row>
    <row r="63" spans="5:71" x14ac:dyDescent="0.3">
      <c r="E63" s="93" t="s">
        <v>329</v>
      </c>
      <c r="N63" s="95"/>
      <c r="BS63" s="97"/>
    </row>
    <row r="64" spans="5:71" x14ac:dyDescent="0.3">
      <c r="E64" s="93" t="s">
        <v>329</v>
      </c>
      <c r="N64" s="95"/>
      <c r="BS64" s="97"/>
    </row>
    <row r="65" spans="1:78" x14ac:dyDescent="0.3">
      <c r="E65" s="93" t="s">
        <v>329</v>
      </c>
      <c r="N65" s="95"/>
      <c r="BS65" s="97"/>
    </row>
    <row r="66" spans="1:78" x14ac:dyDescent="0.3">
      <c r="E66" s="93" t="s">
        <v>329</v>
      </c>
      <c r="N66" s="95"/>
      <c r="BS66" s="97"/>
    </row>
    <row r="67" spans="1:78" x14ac:dyDescent="0.3">
      <c r="E67" s="93" t="s">
        <v>329</v>
      </c>
      <c r="N67" s="95"/>
      <c r="BS67" s="97"/>
    </row>
    <row r="68" spans="1:78" x14ac:dyDescent="0.3">
      <c r="E68" s="93" t="s">
        <v>329</v>
      </c>
      <c r="N68" s="95"/>
      <c r="BS68" s="97"/>
    </row>
    <row r="69" spans="1:78" x14ac:dyDescent="0.3">
      <c r="E69" s="93" t="s">
        <v>329</v>
      </c>
      <c r="N69" s="95"/>
      <c r="BS69" s="97"/>
    </row>
    <row r="70" spans="1:78" x14ac:dyDescent="0.3">
      <c r="E70" s="93" t="s">
        <v>329</v>
      </c>
      <c r="N70" s="95"/>
      <c r="BS70" s="97"/>
    </row>
    <row r="71" spans="1:78" x14ac:dyDescent="0.3">
      <c r="E71" s="93" t="s">
        <v>329</v>
      </c>
      <c r="N71" s="95"/>
      <c r="BS71" s="97"/>
    </row>
    <row r="72" spans="1:78" x14ac:dyDescent="0.3">
      <c r="E72" s="93" t="s">
        <v>329</v>
      </c>
      <c r="N72" s="95"/>
      <c r="BS72" s="97"/>
    </row>
    <row r="73" spans="1:78" x14ac:dyDescent="0.3">
      <c r="E73" s="93" t="s">
        <v>329</v>
      </c>
      <c r="N73" s="95"/>
      <c r="BS73" s="97"/>
    </row>
    <row r="74" spans="1:78" x14ac:dyDescent="0.3">
      <c r="E74" s="93" t="s">
        <v>329</v>
      </c>
      <c r="N74" s="95"/>
      <c r="BS74" s="97"/>
    </row>
    <row r="75" spans="1:78" x14ac:dyDescent="0.3">
      <c r="E75" s="93" t="s">
        <v>329</v>
      </c>
      <c r="N75" s="95"/>
      <c r="BS75" s="97"/>
    </row>
    <row r="76" spans="1:78" x14ac:dyDescent="0.3">
      <c r="E76" s="93" t="s">
        <v>329</v>
      </c>
      <c r="N76" s="95"/>
      <c r="BS76" s="97"/>
    </row>
    <row r="77" spans="1:78" x14ac:dyDescent="0.3">
      <c r="E77" s="93" t="s">
        <v>329</v>
      </c>
      <c r="N77" s="95"/>
      <c r="BS77" s="97"/>
    </row>
    <row r="78" spans="1:78" x14ac:dyDescent="0.3">
      <c r="E78" s="93" t="s">
        <v>329</v>
      </c>
      <c r="N78" s="95"/>
      <c r="BS78" s="97"/>
    </row>
    <row r="79" spans="1:78" x14ac:dyDescent="0.3">
      <c r="E79" s="93" t="s">
        <v>329</v>
      </c>
      <c r="N79" s="95"/>
      <c r="BS79" s="97"/>
    </row>
    <row r="80" spans="1:78" s="98" customFormat="1" x14ac:dyDescent="0.3">
      <c r="A80" s="93"/>
      <c r="B80" s="91"/>
      <c r="C80" s="93"/>
      <c r="D80" s="93"/>
      <c r="E80" s="93" t="s">
        <v>329</v>
      </c>
      <c r="F80" s="93"/>
      <c r="G80" s="91"/>
      <c r="H80" s="91"/>
      <c r="I80" s="91"/>
      <c r="J80" s="91"/>
      <c r="K80" s="91"/>
      <c r="L80" s="91"/>
      <c r="M80" s="94"/>
      <c r="N80" s="95"/>
      <c r="O80" s="93"/>
      <c r="P80" s="93"/>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1"/>
      <c r="BR80" s="91"/>
      <c r="BS80" s="97"/>
      <c r="BT80" s="91"/>
      <c r="BU80" s="91"/>
      <c r="BV80" s="91"/>
      <c r="BW80" s="91"/>
      <c r="BX80" s="91"/>
      <c r="BY80" s="91"/>
      <c r="BZ80" s="91"/>
    </row>
    <row r="81" spans="1:78" s="98" customFormat="1" x14ac:dyDescent="0.3">
      <c r="A81" s="93"/>
      <c r="B81" s="91"/>
      <c r="C81" s="93"/>
      <c r="D81" s="93"/>
      <c r="E81" s="93" t="s">
        <v>329</v>
      </c>
      <c r="F81" s="93"/>
      <c r="G81" s="91"/>
      <c r="H81" s="91"/>
      <c r="I81" s="91"/>
      <c r="J81" s="91"/>
      <c r="K81" s="91"/>
      <c r="L81" s="91"/>
      <c r="M81" s="94"/>
      <c r="N81" s="95"/>
      <c r="O81" s="93"/>
      <c r="P81" s="93"/>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1"/>
      <c r="BR81" s="91"/>
      <c r="BS81" s="97"/>
      <c r="BT81" s="91"/>
      <c r="BU81" s="91"/>
      <c r="BV81" s="91"/>
      <c r="BW81" s="91"/>
      <c r="BX81" s="91"/>
      <c r="BY81" s="91"/>
      <c r="BZ81" s="91"/>
    </row>
    <row r="82" spans="1:78" s="98" customFormat="1" x14ac:dyDescent="0.3">
      <c r="A82" s="93"/>
      <c r="B82" s="91"/>
      <c r="C82" s="93"/>
      <c r="D82" s="93"/>
      <c r="E82" s="93" t="s">
        <v>329</v>
      </c>
      <c r="F82" s="93"/>
      <c r="G82" s="91"/>
      <c r="H82" s="91"/>
      <c r="I82" s="91"/>
      <c r="J82" s="91"/>
      <c r="K82" s="91"/>
      <c r="L82" s="91"/>
      <c r="M82" s="94"/>
      <c r="N82" s="95"/>
      <c r="O82" s="93"/>
      <c r="P82" s="93"/>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7"/>
      <c r="BT82" s="91"/>
      <c r="BU82" s="91"/>
      <c r="BV82" s="91"/>
      <c r="BW82" s="91"/>
      <c r="BX82" s="91"/>
      <c r="BY82" s="91"/>
      <c r="BZ82" s="91"/>
    </row>
    <row r="83" spans="1:78" s="98" customFormat="1" x14ac:dyDescent="0.3">
      <c r="A83" s="93"/>
      <c r="B83" s="91"/>
      <c r="C83" s="93"/>
      <c r="D83" s="93"/>
      <c r="E83" s="93" t="s">
        <v>329</v>
      </c>
      <c r="F83" s="93"/>
      <c r="G83" s="91"/>
      <c r="H83" s="91"/>
      <c r="I83" s="91"/>
      <c r="J83" s="91"/>
      <c r="K83" s="91"/>
      <c r="L83" s="91"/>
      <c r="M83" s="94"/>
      <c r="N83" s="95"/>
      <c r="O83" s="93"/>
      <c r="P83" s="93"/>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7"/>
      <c r="BT83" s="91"/>
      <c r="BU83" s="91"/>
      <c r="BV83" s="91"/>
      <c r="BW83" s="91"/>
      <c r="BX83" s="91"/>
      <c r="BY83" s="91"/>
      <c r="BZ83" s="91"/>
    </row>
    <row r="84" spans="1:78" s="98" customFormat="1" x14ac:dyDescent="0.3">
      <c r="A84" s="93"/>
      <c r="B84" s="91"/>
      <c r="C84" s="93"/>
      <c r="D84" s="93"/>
      <c r="E84" s="93" t="s">
        <v>329</v>
      </c>
      <c r="F84" s="93"/>
      <c r="G84" s="91"/>
      <c r="H84" s="91"/>
      <c r="I84" s="91"/>
      <c r="J84" s="91"/>
      <c r="K84" s="91"/>
      <c r="L84" s="91"/>
      <c r="M84" s="94"/>
      <c r="N84" s="95"/>
      <c r="O84" s="93"/>
      <c r="P84" s="93"/>
      <c r="Q84" s="91"/>
      <c r="R84" s="91"/>
      <c r="S84" s="91"/>
      <c r="T84" s="91"/>
      <c r="U84" s="91"/>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1"/>
      <c r="BR84" s="91"/>
      <c r="BS84" s="97"/>
      <c r="BT84" s="91"/>
      <c r="BU84" s="91"/>
      <c r="BV84" s="91"/>
      <c r="BW84" s="91"/>
      <c r="BX84" s="91"/>
      <c r="BY84" s="91"/>
      <c r="BZ84" s="91"/>
    </row>
    <row r="85" spans="1:78" s="98" customFormat="1" x14ac:dyDescent="0.3">
      <c r="A85" s="93"/>
      <c r="B85" s="91"/>
      <c r="C85" s="93"/>
      <c r="D85" s="93"/>
      <c r="E85" s="93" t="s">
        <v>329</v>
      </c>
      <c r="F85" s="93"/>
      <c r="G85" s="91"/>
      <c r="H85" s="91"/>
      <c r="I85" s="91"/>
      <c r="J85" s="91"/>
      <c r="K85" s="91"/>
      <c r="L85" s="91"/>
      <c r="M85" s="94"/>
      <c r="N85" s="95"/>
      <c r="O85" s="93"/>
      <c r="P85" s="93"/>
      <c r="Q85" s="91"/>
      <c r="R85" s="91"/>
      <c r="S85" s="91"/>
      <c r="T85" s="91"/>
      <c r="U85" s="91"/>
      <c r="V85" s="91"/>
      <c r="W85" s="91"/>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91"/>
      <c r="BQ85" s="91"/>
      <c r="BR85" s="91"/>
      <c r="BS85" s="97"/>
      <c r="BT85" s="91"/>
      <c r="BU85" s="91"/>
      <c r="BV85" s="91"/>
      <c r="BW85" s="91"/>
      <c r="BX85" s="91"/>
      <c r="BY85" s="91"/>
      <c r="BZ85" s="91"/>
    </row>
    <row r="86" spans="1:78" s="98" customFormat="1" x14ac:dyDescent="0.3">
      <c r="A86" s="93"/>
      <c r="B86" s="91"/>
      <c r="C86" s="93"/>
      <c r="D86" s="93"/>
      <c r="E86" s="93" t="s">
        <v>329</v>
      </c>
      <c r="F86" s="93"/>
      <c r="G86" s="91"/>
      <c r="H86" s="91"/>
      <c r="I86" s="91"/>
      <c r="J86" s="91"/>
      <c r="K86" s="91"/>
      <c r="L86" s="91"/>
      <c r="M86" s="94"/>
      <c r="N86" s="95"/>
      <c r="O86" s="93"/>
      <c r="P86" s="93"/>
      <c r="Q86" s="91"/>
      <c r="R86" s="91"/>
      <c r="S86" s="91"/>
      <c r="T86" s="91"/>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91"/>
      <c r="AS86" s="91"/>
      <c r="AT86" s="91"/>
      <c r="AU86" s="91"/>
      <c r="AV86" s="91"/>
      <c r="AW86" s="91"/>
      <c r="AX86" s="91"/>
      <c r="AY86" s="91"/>
      <c r="AZ86" s="91"/>
      <c r="BA86" s="91"/>
      <c r="BB86" s="91"/>
      <c r="BC86" s="91"/>
      <c r="BD86" s="91"/>
      <c r="BE86" s="91"/>
      <c r="BF86" s="91"/>
      <c r="BG86" s="91"/>
      <c r="BH86" s="91"/>
      <c r="BI86" s="91"/>
      <c r="BJ86" s="91"/>
      <c r="BK86" s="91"/>
      <c r="BL86" s="91"/>
      <c r="BM86" s="91"/>
      <c r="BN86" s="91"/>
      <c r="BO86" s="91"/>
      <c r="BP86" s="91"/>
      <c r="BQ86" s="91"/>
      <c r="BR86" s="91"/>
      <c r="BS86" s="97"/>
      <c r="BT86" s="91"/>
      <c r="BU86" s="91"/>
      <c r="BV86" s="91"/>
      <c r="BW86" s="91"/>
      <c r="BX86" s="91"/>
      <c r="BY86" s="91"/>
      <c r="BZ86" s="91"/>
    </row>
    <row r="87" spans="1:78" s="98" customFormat="1" x14ac:dyDescent="0.3">
      <c r="A87" s="93"/>
      <c r="B87" s="91"/>
      <c r="C87" s="93"/>
      <c r="D87" s="93"/>
      <c r="E87" s="93" t="s">
        <v>329</v>
      </c>
      <c r="F87" s="93"/>
      <c r="G87" s="91"/>
      <c r="H87" s="91"/>
      <c r="I87" s="91"/>
      <c r="J87" s="91"/>
      <c r="K87" s="91"/>
      <c r="L87" s="91"/>
      <c r="M87" s="94"/>
      <c r="N87" s="95"/>
      <c r="O87" s="93"/>
      <c r="P87" s="93"/>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1"/>
      <c r="BR87" s="91"/>
      <c r="BS87" s="97"/>
      <c r="BT87" s="91"/>
      <c r="BU87" s="91"/>
      <c r="BV87" s="91"/>
      <c r="BW87" s="91"/>
      <c r="BX87" s="91"/>
      <c r="BY87" s="91"/>
      <c r="BZ87" s="91"/>
    </row>
    <row r="88" spans="1:78" s="98" customFormat="1" x14ac:dyDescent="0.3">
      <c r="A88" s="93"/>
      <c r="B88" s="91"/>
      <c r="C88" s="93"/>
      <c r="D88" s="93"/>
      <c r="E88" s="93" t="s">
        <v>329</v>
      </c>
      <c r="F88" s="93"/>
      <c r="G88" s="91"/>
      <c r="H88" s="91"/>
      <c r="I88" s="91"/>
      <c r="J88" s="91"/>
      <c r="K88" s="91"/>
      <c r="L88" s="91"/>
      <c r="M88" s="94"/>
      <c r="N88" s="95"/>
      <c r="O88" s="93"/>
      <c r="P88" s="93"/>
      <c r="Q88" s="91"/>
      <c r="R88" s="91"/>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1"/>
      <c r="BR88" s="91"/>
      <c r="BS88" s="97"/>
      <c r="BT88" s="91"/>
      <c r="BU88" s="91"/>
      <c r="BV88" s="91"/>
      <c r="BW88" s="91"/>
      <c r="BX88" s="91"/>
      <c r="BY88" s="91"/>
      <c r="BZ88" s="91"/>
    </row>
    <row r="89" spans="1:78" s="98" customFormat="1" x14ac:dyDescent="0.3">
      <c r="A89" s="93"/>
      <c r="B89" s="91"/>
      <c r="C89" s="93"/>
      <c r="D89" s="93"/>
      <c r="E89" s="93" t="s">
        <v>329</v>
      </c>
      <c r="F89" s="93"/>
      <c r="G89" s="91"/>
      <c r="H89" s="91"/>
      <c r="I89" s="91"/>
      <c r="J89" s="91"/>
      <c r="K89" s="91"/>
      <c r="L89" s="91"/>
      <c r="M89" s="94"/>
      <c r="N89" s="95"/>
      <c r="O89" s="93"/>
      <c r="P89" s="93"/>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c r="BO89" s="91"/>
      <c r="BP89" s="91"/>
      <c r="BQ89" s="91"/>
      <c r="BR89" s="91"/>
      <c r="BS89" s="97"/>
      <c r="BT89" s="91"/>
      <c r="BU89" s="91"/>
      <c r="BV89" s="91"/>
      <c r="BW89" s="91"/>
      <c r="BX89" s="91"/>
      <c r="BY89" s="91"/>
      <c r="BZ89" s="91"/>
    </row>
    <row r="90" spans="1:78" s="98" customFormat="1" x14ac:dyDescent="0.3">
      <c r="A90" s="93"/>
      <c r="B90" s="91"/>
      <c r="C90" s="93"/>
      <c r="D90" s="93"/>
      <c r="E90" s="93" t="s">
        <v>329</v>
      </c>
      <c r="F90" s="93"/>
      <c r="G90" s="91"/>
      <c r="H90" s="91"/>
      <c r="I90" s="91"/>
      <c r="J90" s="91"/>
      <c r="K90" s="91"/>
      <c r="L90" s="91"/>
      <c r="M90" s="94"/>
      <c r="N90" s="95"/>
      <c r="O90" s="93"/>
      <c r="P90" s="93"/>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91"/>
      <c r="BQ90" s="91"/>
      <c r="BR90" s="91"/>
      <c r="BS90" s="97"/>
      <c r="BT90" s="91"/>
      <c r="BU90" s="91"/>
      <c r="BV90" s="91"/>
      <c r="BW90" s="91"/>
      <c r="BX90" s="91"/>
      <c r="BY90" s="91"/>
      <c r="BZ90" s="91"/>
    </row>
    <row r="91" spans="1:78" x14ac:dyDescent="0.3">
      <c r="N91" s="95"/>
      <c r="BS91" s="96"/>
    </row>
    <row r="92" spans="1:78" x14ac:dyDescent="0.3">
      <c r="N92" s="95"/>
      <c r="BS92" s="96"/>
    </row>
    <row r="93" spans="1:78" x14ac:dyDescent="0.3">
      <c r="N93" s="95"/>
      <c r="BS93" s="96"/>
    </row>
    <row r="94" spans="1:78" x14ac:dyDescent="0.3">
      <c r="N94" s="95"/>
      <c r="BS94" s="96"/>
    </row>
    <row r="95" spans="1:78" x14ac:dyDescent="0.3">
      <c r="N95" s="95"/>
      <c r="BS95" s="96"/>
    </row>
    <row r="96" spans="1:78" x14ac:dyDescent="0.3">
      <c r="N96" s="95"/>
      <c r="BS96" s="96"/>
    </row>
    <row r="97" spans="14:71" x14ac:dyDescent="0.3">
      <c r="N97" s="95"/>
      <c r="BS97" s="96"/>
    </row>
    <row r="98" spans="14:71" x14ac:dyDescent="0.3">
      <c r="N98" s="95"/>
      <c r="BS98" s="96"/>
    </row>
    <row r="99" spans="14:71" x14ac:dyDescent="0.3">
      <c r="N99" s="95"/>
      <c r="BS99" s="96"/>
    </row>
    <row r="100" spans="14:71" x14ac:dyDescent="0.3">
      <c r="N100" s="95"/>
      <c r="BS100" s="96"/>
    </row>
    <row r="101" spans="14:71" x14ac:dyDescent="0.3">
      <c r="N101" s="95"/>
      <c r="BS101" s="96"/>
    </row>
    <row r="102" spans="14:71" x14ac:dyDescent="0.3">
      <c r="N102" s="95"/>
      <c r="BS102" s="96"/>
    </row>
    <row r="103" spans="14:71" x14ac:dyDescent="0.3">
      <c r="N103" s="95"/>
      <c r="BS103" s="96"/>
    </row>
    <row r="104" spans="14:71" x14ac:dyDescent="0.3">
      <c r="N104" s="95"/>
      <c r="BS104" s="96"/>
    </row>
    <row r="105" spans="14:71" x14ac:dyDescent="0.3">
      <c r="N105" s="95"/>
      <c r="BS105" s="96"/>
    </row>
    <row r="106" spans="14:71" x14ac:dyDescent="0.3">
      <c r="N106" s="95"/>
      <c r="BS106" s="96"/>
    </row>
    <row r="107" spans="14:71" x14ac:dyDescent="0.3">
      <c r="N107" s="95"/>
      <c r="BS107" s="96"/>
    </row>
    <row r="108" spans="14:71" x14ac:dyDescent="0.3">
      <c r="N108" s="95"/>
      <c r="BS108" s="96"/>
    </row>
    <row r="109" spans="14:71" x14ac:dyDescent="0.3">
      <c r="N109" s="95"/>
      <c r="BS109" s="96"/>
    </row>
    <row r="110" spans="14:71" x14ac:dyDescent="0.3">
      <c r="N110" s="95"/>
      <c r="BS110" s="96"/>
    </row>
    <row r="111" spans="14:71" x14ac:dyDescent="0.3">
      <c r="N111" s="95"/>
      <c r="BS111" s="96"/>
    </row>
    <row r="112" spans="14:71" x14ac:dyDescent="0.3">
      <c r="N112" s="95"/>
      <c r="BS112" s="96"/>
    </row>
    <row r="113" spans="14:71" x14ac:dyDescent="0.3">
      <c r="N113" s="95"/>
      <c r="BS113" s="96"/>
    </row>
    <row r="114" spans="14:71" x14ac:dyDescent="0.3">
      <c r="N114" s="95"/>
      <c r="BS114" s="96"/>
    </row>
    <row r="115" spans="14:71" x14ac:dyDescent="0.3">
      <c r="N115" s="95"/>
      <c r="BS115" s="96"/>
    </row>
    <row r="116" spans="14:71" x14ac:dyDescent="0.3">
      <c r="N116" s="95"/>
      <c r="BS116" s="96"/>
    </row>
    <row r="117" spans="14:71" x14ac:dyDescent="0.3">
      <c r="N117" s="95"/>
      <c r="BS117" s="96"/>
    </row>
    <row r="118" spans="14:71" x14ac:dyDescent="0.3">
      <c r="N118" s="95"/>
      <c r="BS118" s="96"/>
    </row>
    <row r="119" spans="14:71" x14ac:dyDescent="0.3">
      <c r="N119" s="95"/>
      <c r="BS119" s="96"/>
    </row>
    <row r="120" spans="14:71" x14ac:dyDescent="0.3">
      <c r="N120" s="95"/>
      <c r="BS120" s="96"/>
    </row>
    <row r="121" spans="14:71" x14ac:dyDescent="0.3">
      <c r="N121" s="95"/>
      <c r="BS121" s="96"/>
    </row>
    <row r="122" spans="14:71" x14ac:dyDescent="0.3">
      <c r="N122" s="95"/>
      <c r="BS122" s="96"/>
    </row>
    <row r="123" spans="14:71" x14ac:dyDescent="0.3">
      <c r="N123" s="95"/>
      <c r="BS123" s="96"/>
    </row>
    <row r="124" spans="14:71" x14ac:dyDescent="0.3">
      <c r="N124" s="95"/>
      <c r="BS124" s="96"/>
    </row>
    <row r="125" spans="14:71" x14ac:dyDescent="0.3">
      <c r="N125" s="95"/>
      <c r="BS125" s="96"/>
    </row>
    <row r="126" spans="14:71" x14ac:dyDescent="0.3">
      <c r="N126" s="95"/>
      <c r="BS126" s="96"/>
    </row>
    <row r="127" spans="14:71" x14ac:dyDescent="0.3">
      <c r="N127" s="95"/>
      <c r="BS127" s="96"/>
    </row>
    <row r="128" spans="14:71" x14ac:dyDescent="0.3">
      <c r="N128" s="95"/>
      <c r="BS128" s="96"/>
    </row>
    <row r="129" spans="14:71" x14ac:dyDescent="0.3">
      <c r="N129" s="95"/>
      <c r="BS129" s="96"/>
    </row>
    <row r="130" spans="14:71" x14ac:dyDescent="0.3">
      <c r="N130" s="95"/>
      <c r="BS130" s="96"/>
    </row>
    <row r="131" spans="14:71" x14ac:dyDescent="0.3">
      <c r="N131" s="95"/>
      <c r="BS131" s="96"/>
    </row>
    <row r="132" spans="14:71" x14ac:dyDescent="0.3">
      <c r="N132" s="95"/>
      <c r="BS132" s="96"/>
    </row>
    <row r="133" spans="14:71" x14ac:dyDescent="0.3">
      <c r="N133" s="95"/>
      <c r="BS133" s="96"/>
    </row>
    <row r="134" spans="14:71" x14ac:dyDescent="0.3">
      <c r="N134" s="95"/>
      <c r="BS134" s="96"/>
    </row>
    <row r="135" spans="14:71" x14ac:dyDescent="0.3">
      <c r="N135" s="95"/>
      <c r="BS135" s="96"/>
    </row>
    <row r="136" spans="14:71" x14ac:dyDescent="0.3">
      <c r="N136" s="95"/>
      <c r="BS136" s="96"/>
    </row>
    <row r="137" spans="14:71" x14ac:dyDescent="0.3">
      <c r="N137" s="95"/>
      <c r="BS137" s="96"/>
    </row>
    <row r="138" spans="14:71" x14ac:dyDescent="0.3">
      <c r="N138" s="95"/>
      <c r="BS138" s="96"/>
    </row>
    <row r="139" spans="14:71" x14ac:dyDescent="0.3">
      <c r="N139" s="95"/>
      <c r="BS139" s="96"/>
    </row>
    <row r="140" spans="14:71" x14ac:dyDescent="0.3">
      <c r="N140" s="95"/>
      <c r="BS140" s="96"/>
    </row>
    <row r="141" spans="14:71" x14ac:dyDescent="0.3">
      <c r="N141" s="95"/>
      <c r="BS141" s="96"/>
    </row>
    <row r="142" spans="14:71" x14ac:dyDescent="0.3">
      <c r="N142" s="95"/>
      <c r="BS142" s="96"/>
    </row>
    <row r="143" spans="14:71" x14ac:dyDescent="0.3">
      <c r="N143" s="95"/>
      <c r="BS143" s="96"/>
    </row>
    <row r="144" spans="14:71" x14ac:dyDescent="0.3">
      <c r="N144" s="95"/>
      <c r="BS144" s="96"/>
    </row>
    <row r="145" spans="14:71" x14ac:dyDescent="0.3">
      <c r="N145" s="95"/>
      <c r="BS145" s="96"/>
    </row>
    <row r="146" spans="14:71" x14ac:dyDescent="0.3">
      <c r="N146" s="95"/>
      <c r="BS146" s="96"/>
    </row>
    <row r="147" spans="14:71" x14ac:dyDescent="0.3">
      <c r="N147" s="95"/>
      <c r="BS147" s="96"/>
    </row>
    <row r="148" spans="14:71" x14ac:dyDescent="0.3">
      <c r="N148" s="95"/>
      <c r="BS148" s="96"/>
    </row>
    <row r="149" spans="14:71" x14ac:dyDescent="0.3">
      <c r="N149" s="95"/>
      <c r="BS149" s="96"/>
    </row>
    <row r="150" spans="14:71" x14ac:dyDescent="0.3">
      <c r="N150" s="95"/>
      <c r="BS150" s="96"/>
    </row>
    <row r="151" spans="14:71" x14ac:dyDescent="0.3">
      <c r="N151" s="95"/>
      <c r="BS151" s="96"/>
    </row>
    <row r="152" spans="14:71" x14ac:dyDescent="0.3">
      <c r="N152" s="95"/>
      <c r="BS152" s="96"/>
    </row>
    <row r="153" spans="14:71" x14ac:dyDescent="0.3">
      <c r="N153" s="95"/>
      <c r="BS153" s="96"/>
    </row>
    <row r="154" spans="14:71" x14ac:dyDescent="0.3">
      <c r="N154" s="95"/>
      <c r="BS154" s="96"/>
    </row>
    <row r="155" spans="14:71" x14ac:dyDescent="0.3">
      <c r="N155" s="95"/>
      <c r="BS155" s="96"/>
    </row>
    <row r="156" spans="14:71" x14ac:dyDescent="0.3">
      <c r="N156" s="95"/>
      <c r="BS156" s="96"/>
    </row>
    <row r="157" spans="14:71" x14ac:dyDescent="0.3">
      <c r="N157" s="95"/>
      <c r="BS157" s="96"/>
    </row>
    <row r="158" spans="14:71" x14ac:dyDescent="0.3">
      <c r="N158" s="95"/>
      <c r="BS158" s="96"/>
    </row>
    <row r="159" spans="14:71" x14ac:dyDescent="0.3">
      <c r="N159" s="95"/>
      <c r="BS159" s="96"/>
    </row>
    <row r="160" spans="14:71" x14ac:dyDescent="0.3">
      <c r="N160" s="95"/>
      <c r="BS160" s="96"/>
    </row>
    <row r="161" spans="14:71" x14ac:dyDescent="0.3">
      <c r="N161" s="95"/>
      <c r="BS161" s="96"/>
    </row>
    <row r="162" spans="14:71" x14ac:dyDescent="0.3">
      <c r="N162" s="95"/>
      <c r="BS162" s="96"/>
    </row>
    <row r="163" spans="14:71" x14ac:dyDescent="0.3">
      <c r="N163" s="95"/>
      <c r="BS163" s="96"/>
    </row>
    <row r="164" spans="14:71" x14ac:dyDescent="0.3">
      <c r="N164" s="95"/>
      <c r="BS164" s="96"/>
    </row>
    <row r="165" spans="14:71" x14ac:dyDescent="0.3">
      <c r="N165" s="95"/>
      <c r="BS165" s="96"/>
    </row>
    <row r="166" spans="14:71" x14ac:dyDescent="0.3">
      <c r="N166" s="95"/>
      <c r="BS166" s="96"/>
    </row>
    <row r="167" spans="14:71" x14ac:dyDescent="0.3">
      <c r="N167" s="95"/>
      <c r="BS167" s="96"/>
    </row>
    <row r="168" spans="14:71" x14ac:dyDescent="0.3">
      <c r="N168" s="95"/>
      <c r="BS168" s="96"/>
    </row>
    <row r="169" spans="14:71" x14ac:dyDescent="0.3">
      <c r="N169" s="95"/>
      <c r="BS169" s="96"/>
    </row>
    <row r="170" spans="14:71" x14ac:dyDescent="0.3">
      <c r="N170" s="95"/>
      <c r="BS170" s="96"/>
    </row>
    <row r="171" spans="14:71" x14ac:dyDescent="0.3">
      <c r="N171" s="95"/>
      <c r="BS171" s="96"/>
    </row>
    <row r="172" spans="14:71" x14ac:dyDescent="0.3">
      <c r="N172" s="95"/>
      <c r="BS172" s="96"/>
    </row>
    <row r="173" spans="14:71" x14ac:dyDescent="0.3">
      <c r="N173" s="95"/>
      <c r="BS173" s="96"/>
    </row>
    <row r="174" spans="14:71" x14ac:dyDescent="0.3">
      <c r="N174" s="95"/>
      <c r="BS174" s="96"/>
    </row>
    <row r="175" spans="14:71" x14ac:dyDescent="0.3">
      <c r="N175" s="95"/>
      <c r="BS175" s="96"/>
    </row>
    <row r="176" spans="14:71" x14ac:dyDescent="0.3">
      <c r="N176" s="95"/>
      <c r="BS176" s="96"/>
    </row>
    <row r="177" spans="14:71" x14ac:dyDescent="0.3">
      <c r="N177" s="95"/>
      <c r="BS177" s="96"/>
    </row>
    <row r="178" spans="14:71" x14ac:dyDescent="0.3">
      <c r="N178" s="95"/>
      <c r="BS178" s="96"/>
    </row>
    <row r="179" spans="14:71" x14ac:dyDescent="0.3">
      <c r="N179" s="95"/>
      <c r="BS179" s="96"/>
    </row>
    <row r="180" spans="14:71" x14ac:dyDescent="0.3">
      <c r="N180" s="95"/>
      <c r="BS180" s="96"/>
    </row>
    <row r="181" spans="14:71" x14ac:dyDescent="0.3">
      <c r="N181" s="95"/>
      <c r="BS181" s="96"/>
    </row>
    <row r="182" spans="14:71" x14ac:dyDescent="0.3">
      <c r="N182" s="95"/>
      <c r="BS182" s="96"/>
    </row>
    <row r="183" spans="14:71" x14ac:dyDescent="0.3">
      <c r="N183" s="95"/>
      <c r="BS183" s="96"/>
    </row>
    <row r="184" spans="14:71" x14ac:dyDescent="0.3">
      <c r="N184" s="95"/>
      <c r="BS184" s="96"/>
    </row>
    <row r="185" spans="14:71" x14ac:dyDescent="0.3">
      <c r="N185" s="95"/>
      <c r="BS185" s="96"/>
    </row>
    <row r="186" spans="14:71" x14ac:dyDescent="0.3">
      <c r="N186" s="95"/>
      <c r="BS186" s="96"/>
    </row>
    <row r="187" spans="14:71" x14ac:dyDescent="0.3">
      <c r="N187" s="95"/>
      <c r="BS187" s="96"/>
    </row>
    <row r="188" spans="14:71" x14ac:dyDescent="0.3">
      <c r="N188" s="95"/>
      <c r="BS188" s="96"/>
    </row>
    <row r="189" spans="14:71" x14ac:dyDescent="0.3">
      <c r="N189" s="95"/>
      <c r="BS189" s="96"/>
    </row>
    <row r="190" spans="14:71" x14ac:dyDescent="0.3">
      <c r="N190" s="95"/>
      <c r="BS190" s="96"/>
    </row>
    <row r="191" spans="14:71" x14ac:dyDescent="0.3">
      <c r="N191" s="95"/>
      <c r="BS191" s="96"/>
    </row>
    <row r="192" spans="14:71" x14ac:dyDescent="0.3">
      <c r="N192" s="95"/>
      <c r="BS192" s="96"/>
    </row>
    <row r="193" spans="14:71" x14ac:dyDescent="0.3">
      <c r="N193" s="95"/>
      <c r="BS193" s="96"/>
    </row>
    <row r="194" spans="14:71" x14ac:dyDescent="0.3">
      <c r="N194" s="95"/>
      <c r="BS194" s="96"/>
    </row>
    <row r="195" spans="14:71" x14ac:dyDescent="0.3">
      <c r="N195" s="95"/>
      <c r="BS195" s="96"/>
    </row>
    <row r="196" spans="14:71" x14ac:dyDescent="0.3">
      <c r="N196" s="95"/>
      <c r="BS196" s="96"/>
    </row>
    <row r="197" spans="14:71" x14ac:dyDescent="0.3">
      <c r="N197" s="95"/>
      <c r="BS197" s="96"/>
    </row>
    <row r="198" spans="14:71" x14ac:dyDescent="0.3">
      <c r="N198" s="95"/>
      <c r="BS198" s="96"/>
    </row>
    <row r="199" spans="14:71" x14ac:dyDescent="0.3">
      <c r="N199" s="95"/>
      <c r="BS199" s="96"/>
    </row>
    <row r="200" spans="14:71" x14ac:dyDescent="0.3">
      <c r="N200" s="95"/>
      <c r="BS200" s="96"/>
    </row>
    <row r="201" spans="14:71" x14ac:dyDescent="0.3">
      <c r="N201" s="95"/>
      <c r="BS201" s="96"/>
    </row>
    <row r="202" spans="14:71" x14ac:dyDescent="0.3">
      <c r="N202" s="95"/>
      <c r="BS202" s="96"/>
    </row>
    <row r="203" spans="14:71" x14ac:dyDescent="0.3">
      <c r="N203" s="95"/>
      <c r="BS203" s="96"/>
    </row>
    <row r="204" spans="14:71" x14ac:dyDescent="0.3">
      <c r="N204" s="95"/>
      <c r="BS204" s="96"/>
    </row>
    <row r="205" spans="14:71" x14ac:dyDescent="0.3">
      <c r="N205" s="95"/>
      <c r="BS205" s="96"/>
    </row>
    <row r="206" spans="14:71" x14ac:dyDescent="0.3">
      <c r="N206" s="95"/>
      <c r="BS206" s="96"/>
    </row>
    <row r="207" spans="14:71" x14ac:dyDescent="0.3">
      <c r="N207" s="95"/>
      <c r="BS207" s="96"/>
    </row>
    <row r="208" spans="14:71" x14ac:dyDescent="0.3">
      <c r="N208" s="95"/>
      <c r="BS208" s="96"/>
    </row>
    <row r="209" spans="14:71" x14ac:dyDescent="0.3">
      <c r="N209" s="95"/>
      <c r="BS209" s="96"/>
    </row>
    <row r="210" spans="14:71" x14ac:dyDescent="0.3">
      <c r="N210" s="95"/>
      <c r="BS210" s="96"/>
    </row>
    <row r="211" spans="14:71" x14ac:dyDescent="0.3">
      <c r="N211" s="95"/>
      <c r="BS211" s="96"/>
    </row>
    <row r="212" spans="14:71" x14ac:dyDescent="0.3">
      <c r="N212" s="95"/>
      <c r="BS212" s="96"/>
    </row>
    <row r="213" spans="14:71" x14ac:dyDescent="0.3">
      <c r="N213" s="95"/>
      <c r="BS213" s="96"/>
    </row>
    <row r="214" spans="14:71" x14ac:dyDescent="0.3">
      <c r="N214" s="95"/>
      <c r="BS214" s="96"/>
    </row>
    <row r="215" spans="14:71" x14ac:dyDescent="0.3">
      <c r="N215" s="95"/>
      <c r="BS215" s="96"/>
    </row>
    <row r="216" spans="14:71" x14ac:dyDescent="0.3">
      <c r="N216" s="95"/>
      <c r="BS216" s="96"/>
    </row>
    <row r="217" spans="14:71" x14ac:dyDescent="0.3">
      <c r="N217" s="95"/>
      <c r="BS217" s="96"/>
    </row>
    <row r="218" spans="14:71" x14ac:dyDescent="0.3">
      <c r="N218" s="95"/>
      <c r="BS218" s="96"/>
    </row>
    <row r="219" spans="14:71" x14ac:dyDescent="0.3">
      <c r="N219" s="95"/>
      <c r="BS219" s="96"/>
    </row>
    <row r="220" spans="14:71" x14ac:dyDescent="0.3">
      <c r="N220" s="95"/>
      <c r="BS220" s="96"/>
    </row>
    <row r="221" spans="14:71" x14ac:dyDescent="0.3">
      <c r="N221" s="95"/>
      <c r="BS221" s="96"/>
    </row>
    <row r="222" spans="14:71" x14ac:dyDescent="0.3">
      <c r="N222" s="95"/>
      <c r="BS222" s="96"/>
    </row>
    <row r="223" spans="14:71" x14ac:dyDescent="0.3">
      <c r="N223" s="95"/>
      <c r="BS223" s="96"/>
    </row>
    <row r="224" spans="14:71" x14ac:dyDescent="0.3">
      <c r="N224" s="95"/>
      <c r="BS224" s="96"/>
    </row>
    <row r="225" spans="14:71" x14ac:dyDescent="0.3">
      <c r="N225" s="95"/>
      <c r="BS225" s="96"/>
    </row>
    <row r="226" spans="14:71" x14ac:dyDescent="0.3">
      <c r="N226" s="95"/>
      <c r="BS226" s="96"/>
    </row>
    <row r="227" spans="14:71" x14ac:dyDescent="0.3">
      <c r="N227" s="95"/>
      <c r="BS227" s="96"/>
    </row>
    <row r="228" spans="14:71" x14ac:dyDescent="0.3">
      <c r="N228" s="95"/>
      <c r="BS228" s="96"/>
    </row>
    <row r="229" spans="14:71" x14ac:dyDescent="0.3">
      <c r="N229" s="95"/>
      <c r="BS229" s="96"/>
    </row>
    <row r="230" spans="14:71" x14ac:dyDescent="0.3">
      <c r="N230" s="95"/>
      <c r="BS230" s="96"/>
    </row>
    <row r="231" spans="14:71" x14ac:dyDescent="0.3">
      <c r="N231" s="95"/>
      <c r="BS231" s="96"/>
    </row>
    <row r="232" spans="14:71" x14ac:dyDescent="0.3">
      <c r="N232" s="95"/>
      <c r="BS232" s="96"/>
    </row>
    <row r="233" spans="14:71" x14ac:dyDescent="0.3">
      <c r="N233" s="95"/>
      <c r="BS233" s="96"/>
    </row>
    <row r="234" spans="14:71" x14ac:dyDescent="0.3">
      <c r="N234" s="95"/>
      <c r="BS234" s="96"/>
    </row>
    <row r="235" spans="14:71" x14ac:dyDescent="0.3">
      <c r="N235" s="95"/>
      <c r="BS235" s="96"/>
    </row>
    <row r="236" spans="14:71" x14ac:dyDescent="0.3">
      <c r="N236" s="95"/>
      <c r="BS236" s="96"/>
    </row>
    <row r="237" spans="14:71" x14ac:dyDescent="0.3">
      <c r="N237" s="95"/>
      <c r="BS237" s="96"/>
    </row>
    <row r="238" spans="14:71" x14ac:dyDescent="0.3">
      <c r="N238" s="95"/>
      <c r="BS238" s="96"/>
    </row>
    <row r="239" spans="14:71" x14ac:dyDescent="0.3">
      <c r="N239" s="95"/>
      <c r="BS239" s="96"/>
    </row>
    <row r="240" spans="14:71" x14ac:dyDescent="0.3">
      <c r="N240" s="95"/>
      <c r="BS240" s="96"/>
    </row>
    <row r="241" spans="14:71" x14ac:dyDescent="0.3">
      <c r="N241" s="95"/>
      <c r="BS241" s="96"/>
    </row>
    <row r="242" spans="14:71" x14ac:dyDescent="0.3">
      <c r="N242" s="95"/>
      <c r="BS242" s="96"/>
    </row>
    <row r="243" spans="14:71" x14ac:dyDescent="0.3">
      <c r="N243" s="95"/>
      <c r="BS243" s="96"/>
    </row>
    <row r="244" spans="14:71" x14ac:dyDescent="0.3">
      <c r="N244" s="95"/>
      <c r="BS244" s="96"/>
    </row>
    <row r="245" spans="14:71" x14ac:dyDescent="0.3">
      <c r="N245" s="95"/>
      <c r="BS245" s="96"/>
    </row>
    <row r="246" spans="14:71" x14ac:dyDescent="0.3">
      <c r="N246" s="95"/>
      <c r="BS246" s="96"/>
    </row>
    <row r="247" spans="14:71" x14ac:dyDescent="0.3">
      <c r="N247" s="95"/>
      <c r="BS247" s="96"/>
    </row>
    <row r="248" spans="14:71" x14ac:dyDescent="0.3">
      <c r="N248" s="95"/>
      <c r="BS248" s="96"/>
    </row>
    <row r="249" spans="14:71" x14ac:dyDescent="0.3">
      <c r="N249" s="95"/>
      <c r="BS249" s="96"/>
    </row>
    <row r="250" spans="14:71" x14ac:dyDescent="0.3">
      <c r="N250" s="95"/>
      <c r="BS250" s="96"/>
    </row>
    <row r="251" spans="14:71" x14ac:dyDescent="0.3">
      <c r="N251" s="95"/>
      <c r="BS251" s="96"/>
    </row>
    <row r="252" spans="14:71" x14ac:dyDescent="0.3">
      <c r="N252" s="95"/>
      <c r="BS252" s="96"/>
    </row>
    <row r="253" spans="14:71" x14ac:dyDescent="0.3">
      <c r="N253" s="95"/>
      <c r="BS253" s="96"/>
    </row>
    <row r="254" spans="14:71" x14ac:dyDescent="0.3">
      <c r="N254" s="95"/>
      <c r="BS254" s="96"/>
    </row>
    <row r="255" spans="14:71" x14ac:dyDescent="0.3">
      <c r="N255" s="95"/>
      <c r="BS255" s="96"/>
    </row>
    <row r="256" spans="14:71" x14ac:dyDescent="0.3">
      <c r="N256" s="95"/>
      <c r="BS256" s="96"/>
    </row>
    <row r="257" spans="14:71" x14ac:dyDescent="0.3">
      <c r="N257" s="95"/>
      <c r="BS257" s="96"/>
    </row>
    <row r="258" spans="14:71" x14ac:dyDescent="0.3">
      <c r="N258" s="95"/>
      <c r="BS258" s="96"/>
    </row>
    <row r="259" spans="14:71" x14ac:dyDescent="0.3">
      <c r="N259" s="95"/>
      <c r="BS259" s="96"/>
    </row>
    <row r="260" spans="14:71" x14ac:dyDescent="0.3">
      <c r="N260" s="95"/>
      <c r="BS260" s="96"/>
    </row>
    <row r="261" spans="14:71" x14ac:dyDescent="0.3">
      <c r="N261" s="95"/>
      <c r="BS261" s="96"/>
    </row>
    <row r="262" spans="14:71" x14ac:dyDescent="0.3">
      <c r="N262" s="95"/>
      <c r="BS262" s="96"/>
    </row>
    <row r="263" spans="14:71" x14ac:dyDescent="0.3">
      <c r="N263" s="95"/>
      <c r="BS263" s="96"/>
    </row>
    <row r="264" spans="14:71" x14ac:dyDescent="0.3">
      <c r="N264" s="95"/>
      <c r="BS264" s="96"/>
    </row>
    <row r="265" spans="14:71" x14ac:dyDescent="0.3">
      <c r="N265" s="95"/>
      <c r="BS265" s="96"/>
    </row>
    <row r="266" spans="14:71" x14ac:dyDescent="0.3">
      <c r="N266" s="95"/>
      <c r="BS266" s="96"/>
    </row>
    <row r="267" spans="14:71" x14ac:dyDescent="0.3">
      <c r="N267" s="95"/>
      <c r="BS267" s="96"/>
    </row>
    <row r="268" spans="14:71" x14ac:dyDescent="0.3">
      <c r="N268" s="95"/>
      <c r="BS268" s="96"/>
    </row>
    <row r="269" spans="14:71" x14ac:dyDescent="0.3">
      <c r="N269" s="95"/>
      <c r="BS269" s="96"/>
    </row>
    <row r="270" spans="14:71" x14ac:dyDescent="0.3">
      <c r="N270" s="95"/>
      <c r="BS270" s="96"/>
    </row>
    <row r="271" spans="14:71" x14ac:dyDescent="0.3">
      <c r="N271" s="95"/>
      <c r="BS271" s="96"/>
    </row>
    <row r="272" spans="14:71" x14ac:dyDescent="0.3">
      <c r="N272" s="95"/>
      <c r="BS272" s="96"/>
    </row>
    <row r="273" spans="14:71" x14ac:dyDescent="0.3">
      <c r="N273" s="95"/>
      <c r="BS273" s="96"/>
    </row>
    <row r="274" spans="14:71" x14ac:dyDescent="0.3">
      <c r="N274" s="95"/>
      <c r="BS274" s="96"/>
    </row>
    <row r="275" spans="14:71" x14ac:dyDescent="0.3">
      <c r="N275" s="95"/>
      <c r="BS275" s="96"/>
    </row>
    <row r="276" spans="14:71" x14ac:dyDescent="0.3">
      <c r="N276" s="95"/>
      <c r="BS276" s="96"/>
    </row>
    <row r="277" spans="14:71" x14ac:dyDescent="0.3">
      <c r="N277" s="95"/>
      <c r="BS277" s="96"/>
    </row>
    <row r="278" spans="14:71" x14ac:dyDescent="0.3">
      <c r="N278" s="95"/>
      <c r="BS278" s="96"/>
    </row>
    <row r="279" spans="14:71" x14ac:dyDescent="0.3">
      <c r="N279" s="95"/>
      <c r="BS279" s="96"/>
    </row>
    <row r="280" spans="14:71" x14ac:dyDescent="0.3">
      <c r="N280" s="95"/>
      <c r="BS280" s="96"/>
    </row>
    <row r="281" spans="14:71" x14ac:dyDescent="0.3">
      <c r="N281" s="95"/>
      <c r="BS281" s="96"/>
    </row>
    <row r="282" spans="14:71" x14ac:dyDescent="0.3">
      <c r="N282" s="95"/>
      <c r="BS282" s="96"/>
    </row>
    <row r="283" spans="14:71" x14ac:dyDescent="0.3">
      <c r="N283" s="95"/>
      <c r="BS283" s="96"/>
    </row>
    <row r="284" spans="14:71" x14ac:dyDescent="0.3">
      <c r="N284" s="95"/>
      <c r="BS284" s="96"/>
    </row>
    <row r="285" spans="14:71" x14ac:dyDescent="0.3">
      <c r="N285" s="95"/>
      <c r="BS285" s="96"/>
    </row>
    <row r="286" spans="14:71" x14ac:dyDescent="0.3">
      <c r="N286" s="95"/>
      <c r="BS286" s="96"/>
    </row>
    <row r="287" spans="14:71" x14ac:dyDescent="0.3">
      <c r="N287" s="95"/>
      <c r="BS287" s="96"/>
    </row>
    <row r="288" spans="14:71" x14ac:dyDescent="0.3">
      <c r="N288" s="95"/>
      <c r="BS288" s="96"/>
    </row>
    <row r="289" spans="14:71" x14ac:dyDescent="0.3">
      <c r="N289" s="95"/>
      <c r="BS289" s="96"/>
    </row>
    <row r="290" spans="14:71" x14ac:dyDescent="0.3">
      <c r="N290" s="95"/>
      <c r="BS290" s="96"/>
    </row>
    <row r="291" spans="14:71" x14ac:dyDescent="0.3">
      <c r="N291" s="95"/>
      <c r="BS291" s="96"/>
    </row>
    <row r="292" spans="14:71" x14ac:dyDescent="0.3">
      <c r="N292" s="95"/>
      <c r="BS292" s="96"/>
    </row>
    <row r="293" spans="14:71" x14ac:dyDescent="0.3">
      <c r="N293" s="95"/>
      <c r="BS293" s="96"/>
    </row>
    <row r="294" spans="14:71" x14ac:dyDescent="0.3">
      <c r="N294" s="95"/>
      <c r="BS294" s="96"/>
    </row>
    <row r="295" spans="14:71" x14ac:dyDescent="0.3">
      <c r="N295" s="95"/>
      <c r="BS295" s="96"/>
    </row>
    <row r="296" spans="14:71" x14ac:dyDescent="0.3">
      <c r="N296" s="95"/>
      <c r="BS296" s="96"/>
    </row>
    <row r="297" spans="14:71" x14ac:dyDescent="0.3">
      <c r="N297" s="95"/>
      <c r="BS297" s="96"/>
    </row>
    <row r="298" spans="14:71" x14ac:dyDescent="0.3">
      <c r="N298" s="95"/>
      <c r="BS298" s="96"/>
    </row>
    <row r="299" spans="14:71" x14ac:dyDescent="0.3">
      <c r="N299" s="95"/>
      <c r="BS299" s="96"/>
    </row>
    <row r="300" spans="14:71" x14ac:dyDescent="0.3">
      <c r="N300" s="95"/>
      <c r="BS300" s="96"/>
    </row>
    <row r="301" spans="14:71" x14ac:dyDescent="0.3">
      <c r="N301" s="95"/>
      <c r="BS301" s="96"/>
    </row>
    <row r="302" spans="14:71" x14ac:dyDescent="0.3">
      <c r="N302" s="95"/>
      <c r="BS302" s="96"/>
    </row>
    <row r="303" spans="14:71" x14ac:dyDescent="0.3">
      <c r="N303" s="95"/>
      <c r="BS303" s="96"/>
    </row>
    <row r="304" spans="14:71" x14ac:dyDescent="0.3">
      <c r="N304" s="95"/>
      <c r="BS304" s="96"/>
    </row>
    <row r="305" spans="14:71" x14ac:dyDescent="0.3">
      <c r="N305" s="95"/>
      <c r="BS305" s="96"/>
    </row>
    <row r="306" spans="14:71" x14ac:dyDescent="0.3">
      <c r="N306" s="95"/>
      <c r="BS306" s="96"/>
    </row>
    <row r="307" spans="14:71" x14ac:dyDescent="0.3">
      <c r="N307" s="95"/>
      <c r="BS307" s="96"/>
    </row>
    <row r="308" spans="14:71" x14ac:dyDescent="0.3">
      <c r="N308" s="95"/>
      <c r="BS308" s="96"/>
    </row>
    <row r="309" spans="14:71" x14ac:dyDescent="0.3">
      <c r="N309" s="95"/>
      <c r="BS309" s="96"/>
    </row>
    <row r="310" spans="14:71" x14ac:dyDescent="0.3">
      <c r="N310" s="95"/>
      <c r="BS310" s="96"/>
    </row>
    <row r="311" spans="14:71" x14ac:dyDescent="0.3">
      <c r="N311" s="95"/>
      <c r="BS311" s="96"/>
    </row>
    <row r="312" spans="14:71" x14ac:dyDescent="0.3">
      <c r="N312" s="95"/>
      <c r="BS312" s="96"/>
    </row>
    <row r="313" spans="14:71" x14ac:dyDescent="0.3">
      <c r="N313" s="95"/>
      <c r="BS313" s="96"/>
    </row>
    <row r="314" spans="14:71" x14ac:dyDescent="0.3">
      <c r="N314" s="95"/>
      <c r="BS314" s="96"/>
    </row>
    <row r="315" spans="14:71" x14ac:dyDescent="0.3">
      <c r="N315" s="95"/>
      <c r="BS315" s="96"/>
    </row>
    <row r="316" spans="14:71" x14ac:dyDescent="0.3">
      <c r="N316" s="95"/>
      <c r="BS316" s="96"/>
    </row>
    <row r="317" spans="14:71" x14ac:dyDescent="0.3">
      <c r="N317" s="95"/>
      <c r="BS317" s="96"/>
    </row>
    <row r="318" spans="14:71" x14ac:dyDescent="0.3">
      <c r="N318" s="95"/>
      <c r="BS318" s="96"/>
    </row>
    <row r="319" spans="14:71" x14ac:dyDescent="0.3">
      <c r="N319" s="95"/>
      <c r="BS319" s="96"/>
    </row>
    <row r="320" spans="14:71" x14ac:dyDescent="0.3">
      <c r="N320" s="95"/>
      <c r="BS320" s="96"/>
    </row>
    <row r="321" spans="14:71" x14ac:dyDescent="0.3">
      <c r="N321" s="95"/>
      <c r="BS321" s="96"/>
    </row>
    <row r="322" spans="14:71" x14ac:dyDescent="0.3">
      <c r="N322" s="95"/>
      <c r="BS322" s="96"/>
    </row>
    <row r="323" spans="14:71" x14ac:dyDescent="0.3">
      <c r="N323" s="95"/>
      <c r="BS323" s="96"/>
    </row>
    <row r="324" spans="14:71" x14ac:dyDescent="0.3">
      <c r="N324" s="95"/>
      <c r="BS324" s="96"/>
    </row>
    <row r="325" spans="14:71" x14ac:dyDescent="0.3">
      <c r="N325" s="95"/>
      <c r="BS325" s="96"/>
    </row>
    <row r="326" spans="14:71" x14ac:dyDescent="0.3">
      <c r="N326" s="95"/>
      <c r="BS326" s="96"/>
    </row>
    <row r="327" spans="14:71" x14ac:dyDescent="0.3">
      <c r="N327" s="95"/>
      <c r="BS327" s="96"/>
    </row>
    <row r="328" spans="14:71" x14ac:dyDescent="0.3">
      <c r="N328" s="95"/>
      <c r="BS328" s="96"/>
    </row>
    <row r="329" spans="14:71" x14ac:dyDescent="0.3">
      <c r="N329" s="95"/>
      <c r="BS329" s="96"/>
    </row>
    <row r="330" spans="14:71" x14ac:dyDescent="0.3">
      <c r="N330" s="95"/>
      <c r="BS330" s="96"/>
    </row>
    <row r="331" spans="14:71" x14ac:dyDescent="0.3">
      <c r="N331" s="95"/>
      <c r="BS331" s="96"/>
    </row>
    <row r="332" spans="14:71" x14ac:dyDescent="0.3">
      <c r="N332" s="95"/>
      <c r="BS332" s="96"/>
    </row>
    <row r="333" spans="14:71" x14ac:dyDescent="0.3">
      <c r="N333" s="95"/>
      <c r="BS333" s="96"/>
    </row>
    <row r="334" spans="14:71" x14ac:dyDescent="0.3">
      <c r="N334" s="95"/>
      <c r="BS334" s="96"/>
    </row>
    <row r="335" spans="14:71" x14ac:dyDescent="0.3">
      <c r="N335" s="95"/>
      <c r="BS335" s="96"/>
    </row>
    <row r="336" spans="14:71" x14ac:dyDescent="0.3">
      <c r="N336" s="95"/>
      <c r="BS336" s="96"/>
    </row>
    <row r="337" spans="14:71" x14ac:dyDescent="0.3">
      <c r="N337" s="95"/>
      <c r="BS337" s="96"/>
    </row>
    <row r="338" spans="14:71" x14ac:dyDescent="0.3">
      <c r="N338" s="95"/>
      <c r="BS338" s="96"/>
    </row>
    <row r="339" spans="14:71" x14ac:dyDescent="0.3">
      <c r="N339" s="95"/>
      <c r="BS339" s="96"/>
    </row>
    <row r="340" spans="14:71" x14ac:dyDescent="0.3">
      <c r="N340" s="95"/>
      <c r="BS340" s="96"/>
    </row>
    <row r="341" spans="14:71" x14ac:dyDescent="0.3">
      <c r="N341" s="95"/>
      <c r="BS341" s="96"/>
    </row>
    <row r="342" spans="14:71" x14ac:dyDescent="0.3">
      <c r="N342" s="95"/>
      <c r="BS342" s="96"/>
    </row>
    <row r="343" spans="14:71" x14ac:dyDescent="0.3">
      <c r="N343" s="95"/>
      <c r="BS343" s="96"/>
    </row>
    <row r="344" spans="14:71" x14ac:dyDescent="0.3">
      <c r="N344" s="95"/>
      <c r="BS344" s="96"/>
    </row>
    <row r="345" spans="14:71" x14ac:dyDescent="0.3">
      <c r="N345" s="95"/>
      <c r="BS345" s="96"/>
    </row>
    <row r="346" spans="14:71" x14ac:dyDescent="0.3">
      <c r="N346" s="95"/>
      <c r="BS346" s="96"/>
    </row>
    <row r="347" spans="14:71" x14ac:dyDescent="0.3">
      <c r="N347" s="95"/>
      <c r="BS347" s="96"/>
    </row>
    <row r="348" spans="14:71" x14ac:dyDescent="0.3">
      <c r="N348" s="95"/>
      <c r="BS348" s="96"/>
    </row>
    <row r="349" spans="14:71" x14ac:dyDescent="0.3">
      <c r="N349" s="95"/>
      <c r="BS349" s="96"/>
    </row>
    <row r="350" spans="14:71" x14ac:dyDescent="0.3">
      <c r="N350" s="95"/>
      <c r="BS350" s="96"/>
    </row>
    <row r="351" spans="14:71" x14ac:dyDescent="0.3">
      <c r="N351" s="95"/>
      <c r="BS351" s="96"/>
    </row>
    <row r="352" spans="14:71" x14ac:dyDescent="0.3">
      <c r="N352" s="95"/>
      <c r="BS352" s="96"/>
    </row>
    <row r="353" spans="14:71" x14ac:dyDescent="0.3">
      <c r="N353" s="95"/>
      <c r="BS353" s="96"/>
    </row>
    <row r="354" spans="14:71" x14ac:dyDescent="0.3">
      <c r="N354" s="95"/>
      <c r="BS354" s="96"/>
    </row>
    <row r="355" spans="14:71" x14ac:dyDescent="0.3">
      <c r="N355" s="95"/>
      <c r="BS355" s="96"/>
    </row>
    <row r="356" spans="14:71" x14ac:dyDescent="0.3">
      <c r="N356" s="95"/>
      <c r="BS356" s="96"/>
    </row>
    <row r="357" spans="14:71" x14ac:dyDescent="0.3">
      <c r="N357" s="95"/>
      <c r="BS357" s="96"/>
    </row>
    <row r="358" spans="14:71" x14ac:dyDescent="0.3">
      <c r="N358" s="95"/>
      <c r="BS358" s="96"/>
    </row>
    <row r="359" spans="14:71" x14ac:dyDescent="0.3">
      <c r="N359" s="95"/>
      <c r="BS359" s="96"/>
    </row>
    <row r="360" spans="14:71" x14ac:dyDescent="0.3">
      <c r="N360" s="95"/>
      <c r="BS360" s="96"/>
    </row>
    <row r="361" spans="14:71" x14ac:dyDescent="0.3">
      <c r="N361" s="95"/>
      <c r="BS361" s="96"/>
    </row>
    <row r="362" spans="14:71" x14ac:dyDescent="0.3">
      <c r="N362" s="95"/>
      <c r="BS362" s="96"/>
    </row>
    <row r="363" spans="14:71" x14ac:dyDescent="0.3">
      <c r="N363" s="95"/>
      <c r="BS363" s="96"/>
    </row>
    <row r="364" spans="14:71" x14ac:dyDescent="0.3">
      <c r="N364" s="95"/>
      <c r="BS364" s="96"/>
    </row>
    <row r="365" spans="14:71" x14ac:dyDescent="0.3">
      <c r="N365" s="95"/>
      <c r="BS365" s="96"/>
    </row>
    <row r="366" spans="14:71" x14ac:dyDescent="0.3">
      <c r="N366" s="95"/>
      <c r="BS366" s="96"/>
    </row>
    <row r="367" spans="14:71" x14ac:dyDescent="0.3">
      <c r="N367" s="95"/>
      <c r="BS367" s="96"/>
    </row>
    <row r="368" spans="14:71" x14ac:dyDescent="0.3">
      <c r="N368" s="95"/>
      <c r="BS368" s="96"/>
    </row>
    <row r="369" spans="14:71" x14ac:dyDescent="0.3">
      <c r="N369" s="95"/>
      <c r="BS369" s="96"/>
    </row>
    <row r="370" spans="14:71" x14ac:dyDescent="0.3">
      <c r="N370" s="95"/>
      <c r="BS370" s="96"/>
    </row>
    <row r="371" spans="14:71" x14ac:dyDescent="0.3">
      <c r="N371" s="95"/>
      <c r="BS371" s="96"/>
    </row>
    <row r="372" spans="14:71" x14ac:dyDescent="0.3">
      <c r="N372" s="95"/>
      <c r="BS372" s="96"/>
    </row>
    <row r="373" spans="14:71" x14ac:dyDescent="0.3">
      <c r="N373" s="95"/>
      <c r="BS373" s="96"/>
    </row>
    <row r="374" spans="14:71" x14ac:dyDescent="0.3">
      <c r="N374" s="95"/>
      <c r="BS374" s="96"/>
    </row>
    <row r="375" spans="14:71" x14ac:dyDescent="0.3">
      <c r="N375" s="95"/>
      <c r="BS375" s="96"/>
    </row>
    <row r="376" spans="14:71" x14ac:dyDescent="0.3">
      <c r="N376" s="95"/>
      <c r="BS376" s="96"/>
    </row>
    <row r="377" spans="14:71" x14ac:dyDescent="0.3">
      <c r="N377" s="95"/>
      <c r="BS377" s="96"/>
    </row>
    <row r="378" spans="14:71" x14ac:dyDescent="0.3">
      <c r="N378" s="95"/>
      <c r="BS378" s="96"/>
    </row>
    <row r="379" spans="14:71" x14ac:dyDescent="0.3">
      <c r="N379" s="95"/>
      <c r="BS379" s="96"/>
    </row>
    <row r="380" spans="14:71" x14ac:dyDescent="0.3">
      <c r="N380" s="95"/>
      <c r="BS380" s="96"/>
    </row>
    <row r="381" spans="14:71" x14ac:dyDescent="0.3">
      <c r="N381" s="95"/>
      <c r="BS381" s="96"/>
    </row>
    <row r="382" spans="14:71" x14ac:dyDescent="0.3">
      <c r="N382" s="95"/>
      <c r="BS382" s="96"/>
    </row>
    <row r="383" spans="14:71" x14ac:dyDescent="0.3">
      <c r="N383" s="95"/>
      <c r="BS383" s="96"/>
    </row>
    <row r="384" spans="14:71" x14ac:dyDescent="0.3">
      <c r="N384" s="95"/>
      <c r="BS384" s="96"/>
    </row>
    <row r="385" spans="14:71" x14ac:dyDescent="0.3">
      <c r="N385" s="95"/>
      <c r="BS385" s="96"/>
    </row>
    <row r="386" spans="14:71" x14ac:dyDescent="0.3">
      <c r="N386" s="95"/>
      <c r="BS386" s="96"/>
    </row>
    <row r="387" spans="14:71" x14ac:dyDescent="0.3">
      <c r="N387" s="95"/>
      <c r="BS387" s="96"/>
    </row>
    <row r="388" spans="14:71" x14ac:dyDescent="0.3">
      <c r="N388" s="95"/>
      <c r="BS388" s="96"/>
    </row>
    <row r="389" spans="14:71" x14ac:dyDescent="0.3">
      <c r="N389" s="95"/>
      <c r="BS389" s="96"/>
    </row>
    <row r="390" spans="14:71" x14ac:dyDescent="0.3">
      <c r="N390" s="95"/>
      <c r="BS390" s="96"/>
    </row>
    <row r="391" spans="14:71" x14ac:dyDescent="0.3">
      <c r="N391" s="95"/>
      <c r="BS391" s="96"/>
    </row>
    <row r="392" spans="14:71" x14ac:dyDescent="0.3">
      <c r="N392" s="95"/>
      <c r="BS392" s="96"/>
    </row>
    <row r="393" spans="14:71" x14ac:dyDescent="0.3">
      <c r="N393" s="95"/>
      <c r="BS393" s="96"/>
    </row>
    <row r="394" spans="14:71" x14ac:dyDescent="0.3">
      <c r="N394" s="95"/>
      <c r="BS394" s="96"/>
    </row>
    <row r="395" spans="14:71" x14ac:dyDescent="0.3">
      <c r="N395" s="95"/>
      <c r="BS395" s="96"/>
    </row>
    <row r="396" spans="14:71" x14ac:dyDescent="0.3">
      <c r="N396" s="95"/>
      <c r="BS396" s="96"/>
    </row>
    <row r="397" spans="14:71" x14ac:dyDescent="0.3">
      <c r="N397" s="95"/>
      <c r="BS397" s="96"/>
    </row>
    <row r="398" spans="14:71" x14ac:dyDescent="0.3">
      <c r="N398" s="95"/>
      <c r="BS398" s="96"/>
    </row>
    <row r="399" spans="14:71" x14ac:dyDescent="0.3">
      <c r="N399" s="95"/>
      <c r="BS399" s="96"/>
    </row>
    <row r="400" spans="14:71" x14ac:dyDescent="0.3">
      <c r="N400" s="95"/>
      <c r="BS400" s="96"/>
    </row>
    <row r="401" spans="14:71" x14ac:dyDescent="0.3">
      <c r="N401" s="95"/>
      <c r="BS401" s="96"/>
    </row>
    <row r="402" spans="14:71" x14ac:dyDescent="0.3">
      <c r="N402" s="95"/>
      <c r="BS402" s="96"/>
    </row>
    <row r="403" spans="14:71" x14ac:dyDescent="0.3">
      <c r="N403" s="95"/>
      <c r="BS403" s="96"/>
    </row>
    <row r="404" spans="14:71" x14ac:dyDescent="0.3">
      <c r="N404" s="95"/>
      <c r="BS404" s="96"/>
    </row>
    <row r="405" spans="14:71" x14ac:dyDescent="0.3">
      <c r="N405" s="95"/>
      <c r="BS405" s="96"/>
    </row>
    <row r="406" spans="14:71" x14ac:dyDescent="0.3">
      <c r="N406" s="95"/>
      <c r="BS406" s="96"/>
    </row>
    <row r="407" spans="14:71" x14ac:dyDescent="0.3">
      <c r="N407" s="95"/>
      <c r="BS407" s="96"/>
    </row>
    <row r="408" spans="14:71" x14ac:dyDescent="0.3">
      <c r="N408" s="95"/>
      <c r="BS408" s="96"/>
    </row>
    <row r="409" spans="14:71" x14ac:dyDescent="0.3">
      <c r="N409" s="95"/>
      <c r="BS409" s="96"/>
    </row>
    <row r="410" spans="14:71" x14ac:dyDescent="0.3">
      <c r="N410" s="95"/>
      <c r="BS410" s="96"/>
    </row>
    <row r="411" spans="14:71" x14ac:dyDescent="0.3">
      <c r="N411" s="95"/>
      <c r="BS411" s="96"/>
    </row>
    <row r="412" spans="14:71" x14ac:dyDescent="0.3">
      <c r="N412" s="95"/>
      <c r="BS412" s="96"/>
    </row>
    <row r="413" spans="14:71" x14ac:dyDescent="0.3">
      <c r="N413" s="95"/>
      <c r="BS413" s="96"/>
    </row>
    <row r="414" spans="14:71" x14ac:dyDescent="0.3">
      <c r="N414" s="95"/>
      <c r="BS414" s="96"/>
    </row>
    <row r="415" spans="14:71" x14ac:dyDescent="0.3">
      <c r="N415" s="95"/>
      <c r="BS415" s="96"/>
    </row>
    <row r="416" spans="14:71" x14ac:dyDescent="0.3">
      <c r="N416" s="95"/>
      <c r="BS416" s="96"/>
    </row>
    <row r="417" spans="14:71" x14ac:dyDescent="0.3">
      <c r="N417" s="95"/>
      <c r="BS417" s="96"/>
    </row>
    <row r="418" spans="14:71" x14ac:dyDescent="0.3">
      <c r="N418" s="95"/>
      <c r="BS418" s="96"/>
    </row>
    <row r="419" spans="14:71" x14ac:dyDescent="0.3">
      <c r="N419" s="95"/>
      <c r="BS419" s="96"/>
    </row>
    <row r="420" spans="14:71" x14ac:dyDescent="0.3">
      <c r="N420" s="95"/>
      <c r="BS420" s="96"/>
    </row>
    <row r="421" spans="14:71" x14ac:dyDescent="0.3">
      <c r="N421" s="95"/>
      <c r="BS421" s="96"/>
    </row>
    <row r="422" spans="14:71" x14ac:dyDescent="0.3">
      <c r="N422" s="95"/>
      <c r="BS422" s="96"/>
    </row>
    <row r="423" spans="14:71" x14ac:dyDescent="0.3">
      <c r="N423" s="95"/>
      <c r="BS423" s="96"/>
    </row>
    <row r="424" spans="14:71" x14ac:dyDescent="0.3">
      <c r="N424" s="95"/>
      <c r="BS424" s="96"/>
    </row>
    <row r="425" spans="14:71" x14ac:dyDescent="0.3">
      <c r="N425" s="95"/>
      <c r="BS425" s="96"/>
    </row>
    <row r="426" spans="14:71" x14ac:dyDescent="0.3">
      <c r="N426" s="95"/>
      <c r="BS426" s="96"/>
    </row>
    <row r="427" spans="14:71" x14ac:dyDescent="0.3">
      <c r="N427" s="95"/>
      <c r="BS427" s="96"/>
    </row>
    <row r="428" spans="14:71" x14ac:dyDescent="0.3">
      <c r="N428" s="95"/>
      <c r="BS428" s="96"/>
    </row>
    <row r="429" spans="14:71" x14ac:dyDescent="0.3">
      <c r="N429" s="95"/>
      <c r="BS429" s="96"/>
    </row>
    <row r="430" spans="14:71" x14ac:dyDescent="0.3">
      <c r="N430" s="95"/>
      <c r="BS430" s="96"/>
    </row>
    <row r="431" spans="14:71" x14ac:dyDescent="0.3">
      <c r="N431" s="95"/>
      <c r="BS431" s="96"/>
    </row>
    <row r="432" spans="14:71" x14ac:dyDescent="0.3">
      <c r="N432" s="95"/>
      <c r="BS432" s="96"/>
    </row>
    <row r="433" spans="14:71" x14ac:dyDescent="0.3">
      <c r="N433" s="95"/>
      <c r="BS433" s="96"/>
    </row>
    <row r="434" spans="14:71" x14ac:dyDescent="0.3">
      <c r="N434" s="95"/>
      <c r="BS434" s="96"/>
    </row>
    <row r="435" spans="14:71" x14ac:dyDescent="0.3">
      <c r="N435" s="95"/>
      <c r="BS435" s="96"/>
    </row>
    <row r="436" spans="14:71" x14ac:dyDescent="0.3">
      <c r="N436" s="95"/>
      <c r="BS436" s="96"/>
    </row>
    <row r="437" spans="14:71" x14ac:dyDescent="0.3">
      <c r="N437" s="95"/>
      <c r="BS437" s="96"/>
    </row>
    <row r="438" spans="14:71" x14ac:dyDescent="0.3">
      <c r="N438" s="95"/>
      <c r="BS438" s="96"/>
    </row>
    <row r="439" spans="14:71" x14ac:dyDescent="0.3">
      <c r="N439" s="95"/>
      <c r="BS439" s="96"/>
    </row>
    <row r="440" spans="14:71" x14ac:dyDescent="0.3">
      <c r="N440" s="95"/>
      <c r="BS440" s="96"/>
    </row>
    <row r="441" spans="14:71" x14ac:dyDescent="0.3">
      <c r="N441" s="95"/>
      <c r="BS441" s="96"/>
    </row>
    <row r="442" spans="14:71" x14ac:dyDescent="0.3">
      <c r="N442" s="95"/>
      <c r="BS442" s="96"/>
    </row>
    <row r="443" spans="14:71" x14ac:dyDescent="0.3">
      <c r="N443" s="95"/>
      <c r="BS443" s="96"/>
    </row>
    <row r="444" spans="14:71" x14ac:dyDescent="0.3">
      <c r="N444" s="95"/>
      <c r="BS444" s="96"/>
    </row>
    <row r="445" spans="14:71" x14ac:dyDescent="0.3">
      <c r="N445" s="95"/>
      <c r="BS445" s="96"/>
    </row>
    <row r="446" spans="14:71" x14ac:dyDescent="0.3">
      <c r="N446" s="95"/>
      <c r="BS446" s="96"/>
    </row>
    <row r="447" spans="14:71" x14ac:dyDescent="0.3">
      <c r="N447" s="95"/>
      <c r="BS447" s="96"/>
    </row>
    <row r="448" spans="14:71" x14ac:dyDescent="0.3">
      <c r="N448" s="95"/>
      <c r="BS448" s="96"/>
    </row>
    <row r="449" spans="14:71" x14ac:dyDescent="0.3">
      <c r="N449" s="95"/>
      <c r="BS449" s="96"/>
    </row>
    <row r="450" spans="14:71" x14ac:dyDescent="0.3">
      <c r="N450" s="95"/>
      <c r="BS450" s="96"/>
    </row>
    <row r="451" spans="14:71" x14ac:dyDescent="0.3">
      <c r="N451" s="95"/>
      <c r="BS451" s="96"/>
    </row>
    <row r="452" spans="14:71" x14ac:dyDescent="0.3">
      <c r="N452" s="95"/>
      <c r="BS452" s="96"/>
    </row>
    <row r="453" spans="14:71" x14ac:dyDescent="0.3">
      <c r="N453" s="95"/>
      <c r="BS453" s="96"/>
    </row>
    <row r="454" spans="14:71" x14ac:dyDescent="0.3">
      <c r="N454" s="95"/>
      <c r="BS454" s="96"/>
    </row>
    <row r="455" spans="14:71" x14ac:dyDescent="0.3">
      <c r="N455" s="95"/>
      <c r="BS455" s="96"/>
    </row>
    <row r="456" spans="14:71" x14ac:dyDescent="0.3">
      <c r="N456" s="95"/>
      <c r="BS456" s="96"/>
    </row>
    <row r="457" spans="14:71" x14ac:dyDescent="0.3">
      <c r="N457" s="95"/>
      <c r="BS457" s="96"/>
    </row>
    <row r="458" spans="14:71" x14ac:dyDescent="0.3">
      <c r="N458" s="95"/>
      <c r="BS458" s="96"/>
    </row>
    <row r="459" spans="14:71" x14ac:dyDescent="0.3">
      <c r="N459" s="95"/>
      <c r="BS459" s="96"/>
    </row>
    <row r="460" spans="14:71" x14ac:dyDescent="0.3">
      <c r="N460" s="95"/>
      <c r="BS460" s="96"/>
    </row>
    <row r="461" spans="14:71" x14ac:dyDescent="0.3">
      <c r="N461" s="95"/>
      <c r="BS461" s="96"/>
    </row>
    <row r="462" spans="14:71" x14ac:dyDescent="0.3">
      <c r="N462" s="95"/>
      <c r="BS462" s="96"/>
    </row>
    <row r="463" spans="14:71" x14ac:dyDescent="0.3">
      <c r="N463" s="95"/>
      <c r="BS463" s="96"/>
    </row>
    <row r="464" spans="14:71" x14ac:dyDescent="0.3">
      <c r="N464" s="95"/>
      <c r="BS464" s="96"/>
    </row>
    <row r="465" spans="14:71" x14ac:dyDescent="0.3">
      <c r="N465" s="95"/>
      <c r="BS465" s="96"/>
    </row>
    <row r="466" spans="14:71" x14ac:dyDescent="0.3">
      <c r="N466" s="95"/>
      <c r="BS466" s="96"/>
    </row>
    <row r="467" spans="14:71" x14ac:dyDescent="0.3">
      <c r="N467" s="95"/>
      <c r="BS467" s="96"/>
    </row>
    <row r="468" spans="14:71" x14ac:dyDescent="0.3">
      <c r="N468" s="95"/>
      <c r="BS468" s="96"/>
    </row>
    <row r="469" spans="14:71" x14ac:dyDescent="0.3">
      <c r="N469" s="95"/>
      <c r="BS469" s="96"/>
    </row>
    <row r="470" spans="14:71" x14ac:dyDescent="0.3">
      <c r="N470" s="95"/>
      <c r="BS470" s="96"/>
    </row>
    <row r="471" spans="14:71" x14ac:dyDescent="0.3">
      <c r="N471" s="95"/>
      <c r="BS471" s="96"/>
    </row>
    <row r="472" spans="14:71" x14ac:dyDescent="0.3">
      <c r="N472" s="95"/>
      <c r="BS472" s="96"/>
    </row>
    <row r="473" spans="14:71" x14ac:dyDescent="0.3">
      <c r="N473" s="95"/>
      <c r="BS473" s="96"/>
    </row>
    <row r="474" spans="14:71" x14ac:dyDescent="0.3">
      <c r="N474" s="95"/>
      <c r="BS474" s="96"/>
    </row>
    <row r="475" spans="14:71" x14ac:dyDescent="0.3">
      <c r="N475" s="95"/>
      <c r="BS475" s="96"/>
    </row>
    <row r="476" spans="14:71" x14ac:dyDescent="0.3">
      <c r="N476" s="95"/>
      <c r="BS476" s="96"/>
    </row>
    <row r="477" spans="14:71" x14ac:dyDescent="0.3">
      <c r="N477" s="95"/>
      <c r="BS477" s="96"/>
    </row>
    <row r="478" spans="14:71" x14ac:dyDescent="0.3">
      <c r="N478" s="95"/>
      <c r="BS478" s="96"/>
    </row>
    <row r="479" spans="14:71" x14ac:dyDescent="0.3">
      <c r="N479" s="95"/>
      <c r="BS479" s="96"/>
    </row>
    <row r="480" spans="14:71" x14ac:dyDescent="0.3">
      <c r="N480" s="95"/>
      <c r="BS480" s="96"/>
    </row>
    <row r="481" spans="14:71" x14ac:dyDescent="0.3">
      <c r="N481" s="95"/>
      <c r="BS481" s="96"/>
    </row>
    <row r="482" spans="14:71" x14ac:dyDescent="0.3">
      <c r="N482" s="95"/>
      <c r="BS482" s="96"/>
    </row>
    <row r="483" spans="14:71" x14ac:dyDescent="0.3">
      <c r="N483" s="95"/>
      <c r="BS483" s="96"/>
    </row>
    <row r="484" spans="14:71" x14ac:dyDescent="0.3">
      <c r="N484" s="95"/>
      <c r="BS484" s="96"/>
    </row>
    <row r="485" spans="14:71" x14ac:dyDescent="0.3">
      <c r="N485" s="95"/>
      <c r="BS485" s="96"/>
    </row>
    <row r="486" spans="14:71" x14ac:dyDescent="0.3">
      <c r="N486" s="95"/>
      <c r="BS486" s="96"/>
    </row>
    <row r="487" spans="14:71" x14ac:dyDescent="0.3">
      <c r="N487" s="95"/>
      <c r="BS487" s="96"/>
    </row>
    <row r="488" spans="14:71" x14ac:dyDescent="0.3">
      <c r="N488" s="95"/>
      <c r="BS488" s="96"/>
    </row>
    <row r="489" spans="14:71" x14ac:dyDescent="0.3">
      <c r="N489" s="95"/>
      <c r="BS489" s="96"/>
    </row>
    <row r="490" spans="14:71" x14ac:dyDescent="0.3">
      <c r="N490" s="95"/>
      <c r="BS490" s="96"/>
    </row>
    <row r="491" spans="14:71" x14ac:dyDescent="0.3">
      <c r="N491" s="95"/>
      <c r="BS491" s="96"/>
    </row>
    <row r="492" spans="14:71" x14ac:dyDescent="0.3">
      <c r="N492" s="95"/>
      <c r="BS492" s="96"/>
    </row>
    <row r="493" spans="14:71" x14ac:dyDescent="0.3">
      <c r="N493" s="95"/>
      <c r="BS493" s="96"/>
    </row>
    <row r="494" spans="14:71" x14ac:dyDescent="0.3">
      <c r="N494" s="95"/>
      <c r="BS494" s="96"/>
    </row>
    <row r="495" spans="14:71" x14ac:dyDescent="0.3">
      <c r="N495" s="95"/>
      <c r="BS495" s="96"/>
    </row>
    <row r="496" spans="14:71" x14ac:dyDescent="0.3">
      <c r="N496" s="95"/>
      <c r="BS496" s="96"/>
    </row>
    <row r="497" spans="14:71" x14ac:dyDescent="0.3">
      <c r="N497" s="95"/>
      <c r="BS497" s="96"/>
    </row>
    <row r="498" spans="14:71" x14ac:dyDescent="0.3">
      <c r="N498" s="95"/>
      <c r="BS498" s="96"/>
    </row>
    <row r="499" spans="14:71" x14ac:dyDescent="0.3">
      <c r="N499" s="95"/>
      <c r="BS499" s="96"/>
    </row>
    <row r="500" spans="14:71" x14ac:dyDescent="0.3">
      <c r="N500" s="95"/>
      <c r="BS500" s="96"/>
    </row>
    <row r="501" spans="14:71" x14ac:dyDescent="0.3">
      <c r="N501" s="95"/>
      <c r="BS501" s="96"/>
    </row>
    <row r="502" spans="14:71" x14ac:dyDescent="0.3">
      <c r="N502" s="95"/>
      <c r="BS502" s="96"/>
    </row>
    <row r="503" spans="14:71" x14ac:dyDescent="0.3">
      <c r="N503" s="95"/>
      <c r="BS503" s="96"/>
    </row>
    <row r="504" spans="14:71" x14ac:dyDescent="0.3">
      <c r="N504" s="95"/>
      <c r="BS504" s="96"/>
    </row>
    <row r="505" spans="14:71" x14ac:dyDescent="0.3">
      <c r="N505" s="95"/>
      <c r="BS505" s="96"/>
    </row>
    <row r="506" spans="14:71" x14ac:dyDescent="0.3">
      <c r="N506" s="95"/>
      <c r="BS506" s="96"/>
    </row>
    <row r="507" spans="14:71" x14ac:dyDescent="0.3">
      <c r="N507" s="95"/>
      <c r="BS507" s="96"/>
    </row>
    <row r="508" spans="14:71" x14ac:dyDescent="0.3">
      <c r="N508" s="95"/>
      <c r="BS508" s="96"/>
    </row>
    <row r="509" spans="14:71" x14ac:dyDescent="0.3">
      <c r="N509" s="95"/>
      <c r="BS509" s="96"/>
    </row>
    <row r="510" spans="14:71" x14ac:dyDescent="0.3">
      <c r="N510" s="95"/>
      <c r="BS510" s="96"/>
    </row>
    <row r="511" spans="14:71" x14ac:dyDescent="0.3">
      <c r="N511" s="95"/>
      <c r="BS511" s="96"/>
    </row>
    <row r="512" spans="14:71" x14ac:dyDescent="0.3">
      <c r="N512" s="95"/>
      <c r="BS512" s="96"/>
    </row>
    <row r="513" spans="14:71" x14ac:dyDescent="0.3">
      <c r="N513" s="95"/>
      <c r="BS513" s="96"/>
    </row>
    <row r="514" spans="14:71" x14ac:dyDescent="0.3">
      <c r="N514" s="95"/>
      <c r="BS514" s="96"/>
    </row>
    <row r="515" spans="14:71" x14ac:dyDescent="0.3">
      <c r="N515" s="95"/>
      <c r="BS515" s="96"/>
    </row>
    <row r="516" spans="14:71" x14ac:dyDescent="0.3">
      <c r="N516" s="95"/>
      <c r="BS516" s="96"/>
    </row>
    <row r="517" spans="14:71" x14ac:dyDescent="0.3">
      <c r="N517" s="95"/>
      <c r="BS517" s="96"/>
    </row>
    <row r="518" spans="14:71" x14ac:dyDescent="0.3">
      <c r="N518" s="95"/>
      <c r="BS518" s="96"/>
    </row>
    <row r="519" spans="14:71" x14ac:dyDescent="0.3">
      <c r="N519" s="95"/>
      <c r="BS519" s="96"/>
    </row>
    <row r="520" spans="14:71" x14ac:dyDescent="0.3">
      <c r="N520" s="95"/>
      <c r="BS520" s="96"/>
    </row>
    <row r="521" spans="14:71" x14ac:dyDescent="0.3">
      <c r="N521" s="95"/>
      <c r="BS521" s="96"/>
    </row>
    <row r="522" spans="14:71" x14ac:dyDescent="0.3">
      <c r="N522" s="95"/>
      <c r="BS522" s="96"/>
    </row>
    <row r="523" spans="14:71" x14ac:dyDescent="0.3">
      <c r="N523" s="95"/>
      <c r="BS523" s="96"/>
    </row>
    <row r="524" spans="14:71" x14ac:dyDescent="0.3">
      <c r="N524" s="95"/>
      <c r="BS524" s="96"/>
    </row>
    <row r="525" spans="14:71" x14ac:dyDescent="0.3">
      <c r="N525" s="95"/>
      <c r="BS525" s="96"/>
    </row>
    <row r="526" spans="14:71" x14ac:dyDescent="0.3">
      <c r="N526" s="95"/>
      <c r="BS526" s="96"/>
    </row>
    <row r="527" spans="14:71" x14ac:dyDescent="0.3">
      <c r="N527" s="95"/>
      <c r="BS527" s="96"/>
    </row>
    <row r="528" spans="14:71" x14ac:dyDescent="0.3">
      <c r="N528" s="95"/>
      <c r="BS528" s="96"/>
    </row>
    <row r="529" spans="14:71" x14ac:dyDescent="0.3">
      <c r="N529" s="95"/>
      <c r="BS529" s="96"/>
    </row>
    <row r="530" spans="14:71" x14ac:dyDescent="0.3">
      <c r="N530" s="95"/>
      <c r="BS530" s="96"/>
    </row>
    <row r="531" spans="14:71" x14ac:dyDescent="0.3">
      <c r="N531" s="95"/>
      <c r="BS531" s="96"/>
    </row>
    <row r="532" spans="14:71" x14ac:dyDescent="0.3">
      <c r="N532" s="95"/>
      <c r="BS532" s="96"/>
    </row>
    <row r="533" spans="14:71" x14ac:dyDescent="0.3">
      <c r="N533" s="95"/>
      <c r="BS533" s="96"/>
    </row>
    <row r="534" spans="14:71" x14ac:dyDescent="0.3">
      <c r="N534" s="95"/>
      <c r="BS534" s="96"/>
    </row>
    <row r="535" spans="14:71" x14ac:dyDescent="0.3">
      <c r="N535" s="95"/>
      <c r="BS535" s="96"/>
    </row>
    <row r="536" spans="14:71" x14ac:dyDescent="0.3">
      <c r="N536" s="95"/>
      <c r="BS536" s="96"/>
    </row>
    <row r="537" spans="14:71" x14ac:dyDescent="0.3">
      <c r="N537" s="95"/>
      <c r="BS537" s="96"/>
    </row>
    <row r="538" spans="14:71" x14ac:dyDescent="0.3">
      <c r="N538" s="95"/>
      <c r="BS538" s="96"/>
    </row>
    <row r="539" spans="14:71" x14ac:dyDescent="0.3">
      <c r="N539" s="95"/>
      <c r="BS539" s="96"/>
    </row>
    <row r="540" spans="14:71" x14ac:dyDescent="0.3">
      <c r="N540" s="95"/>
      <c r="BS540" s="96"/>
    </row>
    <row r="541" spans="14:71" x14ac:dyDescent="0.3">
      <c r="N541" s="95"/>
      <c r="BS541" s="96"/>
    </row>
    <row r="542" spans="14:71" x14ac:dyDescent="0.3">
      <c r="N542" s="95"/>
      <c r="BS542" s="96"/>
    </row>
    <row r="543" spans="14:71" x14ac:dyDescent="0.3">
      <c r="N543" s="95"/>
      <c r="BS543" s="96"/>
    </row>
    <row r="544" spans="14:71" x14ac:dyDescent="0.3">
      <c r="N544" s="95"/>
      <c r="BS544" s="96"/>
    </row>
    <row r="545" spans="14:71" x14ac:dyDescent="0.3">
      <c r="N545" s="95"/>
      <c r="BS545" s="96"/>
    </row>
    <row r="546" spans="14:71" x14ac:dyDescent="0.3">
      <c r="N546" s="95"/>
      <c r="BS546" s="96"/>
    </row>
    <row r="547" spans="14:71" x14ac:dyDescent="0.3">
      <c r="N547" s="95"/>
      <c r="BS547" s="96"/>
    </row>
    <row r="548" spans="14:71" x14ac:dyDescent="0.3">
      <c r="N548" s="95"/>
      <c r="BS548" s="96"/>
    </row>
    <row r="549" spans="14:71" x14ac:dyDescent="0.3">
      <c r="N549" s="95"/>
      <c r="BS549" s="96"/>
    </row>
    <row r="550" spans="14:71" x14ac:dyDescent="0.3">
      <c r="N550" s="95"/>
      <c r="BS550" s="96"/>
    </row>
    <row r="551" spans="14:71" x14ac:dyDescent="0.3">
      <c r="N551" s="95"/>
      <c r="BS551" s="96"/>
    </row>
    <row r="552" spans="14:71" x14ac:dyDescent="0.3">
      <c r="N552" s="95"/>
      <c r="BS552" s="96"/>
    </row>
    <row r="553" spans="14:71" x14ac:dyDescent="0.3">
      <c r="N553" s="95"/>
      <c r="BS553" s="96"/>
    </row>
    <row r="554" spans="14:71" x14ac:dyDescent="0.3">
      <c r="N554" s="95"/>
      <c r="BS554" s="96"/>
    </row>
    <row r="555" spans="14:71" x14ac:dyDescent="0.3">
      <c r="N555" s="95"/>
      <c r="BS555" s="96"/>
    </row>
    <row r="556" spans="14:71" x14ac:dyDescent="0.3">
      <c r="N556" s="95"/>
      <c r="BS556" s="96"/>
    </row>
    <row r="557" spans="14:71" x14ac:dyDescent="0.3">
      <c r="N557" s="95"/>
      <c r="BS557" s="96"/>
    </row>
    <row r="558" spans="14:71" x14ac:dyDescent="0.3">
      <c r="N558" s="95"/>
      <c r="BS558" s="96"/>
    </row>
    <row r="559" spans="14:71" x14ac:dyDescent="0.3">
      <c r="N559" s="95"/>
      <c r="BS559" s="96"/>
    </row>
    <row r="560" spans="14:71" x14ac:dyDescent="0.3">
      <c r="N560" s="95"/>
      <c r="BS560" s="96"/>
    </row>
    <row r="561" spans="14:71" x14ac:dyDescent="0.3">
      <c r="N561" s="95"/>
      <c r="BS561" s="96"/>
    </row>
    <row r="562" spans="14:71" x14ac:dyDescent="0.3">
      <c r="N562" s="95"/>
      <c r="BS562" s="96"/>
    </row>
    <row r="563" spans="14:71" x14ac:dyDescent="0.3">
      <c r="N563" s="95"/>
      <c r="BS563" s="96"/>
    </row>
    <row r="564" spans="14:71" x14ac:dyDescent="0.3">
      <c r="N564" s="95"/>
      <c r="BS564" s="96"/>
    </row>
    <row r="565" spans="14:71" x14ac:dyDescent="0.3">
      <c r="N565" s="95"/>
      <c r="BS565" s="96"/>
    </row>
    <row r="566" spans="14:71" x14ac:dyDescent="0.3">
      <c r="N566" s="95"/>
      <c r="BS566" s="96"/>
    </row>
    <row r="567" spans="14:71" x14ac:dyDescent="0.3">
      <c r="N567" s="95"/>
      <c r="BS567" s="96"/>
    </row>
    <row r="568" spans="14:71" x14ac:dyDescent="0.3">
      <c r="N568" s="95"/>
      <c r="BS568" s="96"/>
    </row>
    <row r="569" spans="14:71" x14ac:dyDescent="0.3">
      <c r="N569" s="95"/>
      <c r="BS569" s="96"/>
    </row>
    <row r="570" spans="14:71" x14ac:dyDescent="0.3">
      <c r="N570" s="95"/>
      <c r="BS570" s="96"/>
    </row>
    <row r="571" spans="14:71" x14ac:dyDescent="0.3">
      <c r="N571" s="95"/>
      <c r="BS571" s="96"/>
    </row>
    <row r="572" spans="14:71" x14ac:dyDescent="0.3">
      <c r="N572" s="95"/>
      <c r="BS572" s="96"/>
    </row>
    <row r="573" spans="14:71" x14ac:dyDescent="0.3">
      <c r="N573" s="95"/>
      <c r="BS573" s="96"/>
    </row>
    <row r="574" spans="14:71" x14ac:dyDescent="0.3">
      <c r="N574" s="95"/>
      <c r="BS574" s="96"/>
    </row>
    <row r="575" spans="14:71" x14ac:dyDescent="0.3">
      <c r="N575" s="95"/>
      <c r="BS575" s="96"/>
    </row>
    <row r="576" spans="14:71" x14ac:dyDescent="0.3">
      <c r="N576" s="95"/>
      <c r="BS576" s="96"/>
    </row>
    <row r="577" spans="14:71" x14ac:dyDescent="0.3">
      <c r="N577" s="95"/>
      <c r="BS577" s="96"/>
    </row>
    <row r="578" spans="14:71" x14ac:dyDescent="0.3">
      <c r="N578" s="95"/>
      <c r="BS578" s="96"/>
    </row>
    <row r="579" spans="14:71" x14ac:dyDescent="0.3">
      <c r="N579" s="95"/>
      <c r="BS579" s="96"/>
    </row>
    <row r="580" spans="14:71" x14ac:dyDescent="0.3">
      <c r="N580" s="95"/>
      <c r="BS580" s="96"/>
    </row>
    <row r="581" spans="14:71" x14ac:dyDescent="0.3">
      <c r="N581" s="95"/>
      <c r="BS581" s="96"/>
    </row>
    <row r="582" spans="14:71" x14ac:dyDescent="0.3">
      <c r="N582" s="95"/>
      <c r="BS582" s="96"/>
    </row>
    <row r="583" spans="14:71" x14ac:dyDescent="0.3">
      <c r="N583" s="95"/>
      <c r="BS583" s="96"/>
    </row>
    <row r="584" spans="14:71" x14ac:dyDescent="0.3">
      <c r="N584" s="95"/>
      <c r="BS584" s="96"/>
    </row>
    <row r="585" spans="14:71" x14ac:dyDescent="0.3">
      <c r="N585" s="95"/>
      <c r="BS585" s="96"/>
    </row>
    <row r="586" spans="14:71" x14ac:dyDescent="0.3">
      <c r="N586" s="95"/>
      <c r="BS586" s="96"/>
    </row>
    <row r="587" spans="14:71" x14ac:dyDescent="0.3">
      <c r="N587" s="95"/>
      <c r="BS587" s="96"/>
    </row>
    <row r="588" spans="14:71" x14ac:dyDescent="0.3">
      <c r="N588" s="95"/>
      <c r="BS588" s="96"/>
    </row>
    <row r="589" spans="14:71" x14ac:dyDescent="0.3">
      <c r="N589" s="95"/>
      <c r="BS589" s="96"/>
    </row>
    <row r="590" spans="14:71" x14ac:dyDescent="0.3">
      <c r="N590" s="95"/>
      <c r="BS590" s="96"/>
    </row>
    <row r="591" spans="14:71" x14ac:dyDescent="0.3">
      <c r="N591" s="95"/>
      <c r="BS591" s="96"/>
    </row>
    <row r="592" spans="14:71" x14ac:dyDescent="0.3">
      <c r="N592" s="95"/>
      <c r="BS592" s="96"/>
    </row>
    <row r="593" spans="14:71" x14ac:dyDescent="0.3">
      <c r="N593" s="95"/>
      <c r="BS593" s="96"/>
    </row>
    <row r="594" spans="14:71" x14ac:dyDescent="0.3">
      <c r="N594" s="95"/>
      <c r="BS594" s="96"/>
    </row>
    <row r="595" spans="14:71" x14ac:dyDescent="0.3">
      <c r="N595" s="95"/>
      <c r="BS595" s="96"/>
    </row>
    <row r="596" spans="14:71" x14ac:dyDescent="0.3">
      <c r="N596" s="95"/>
      <c r="BS596" s="96"/>
    </row>
    <row r="597" spans="14:71" x14ac:dyDescent="0.3">
      <c r="N597" s="95"/>
      <c r="BS597" s="96"/>
    </row>
    <row r="598" spans="14:71" x14ac:dyDescent="0.3">
      <c r="N598" s="95"/>
      <c r="BS598" s="96"/>
    </row>
    <row r="599" spans="14:71" x14ac:dyDescent="0.3">
      <c r="N599" s="95"/>
      <c r="BS599" s="96"/>
    </row>
    <row r="600" spans="14:71" x14ac:dyDescent="0.3">
      <c r="N600" s="95"/>
      <c r="BS600" s="96"/>
    </row>
    <row r="601" spans="14:71" x14ac:dyDescent="0.3">
      <c r="N601" s="95"/>
      <c r="BS601" s="96"/>
    </row>
    <row r="602" spans="14:71" x14ac:dyDescent="0.3">
      <c r="N602" s="95"/>
      <c r="BS602" s="96"/>
    </row>
    <row r="603" spans="14:71" x14ac:dyDescent="0.3">
      <c r="N603" s="95"/>
      <c r="BS603" s="96"/>
    </row>
    <row r="604" spans="14:71" x14ac:dyDescent="0.3">
      <c r="N604" s="95"/>
      <c r="BS604" s="96"/>
    </row>
    <row r="605" spans="14:71" x14ac:dyDescent="0.3">
      <c r="N605" s="95"/>
      <c r="BS605" s="96"/>
    </row>
    <row r="606" spans="14:71" x14ac:dyDescent="0.3">
      <c r="N606" s="95"/>
      <c r="BS606" s="96"/>
    </row>
    <row r="607" spans="14:71" x14ac:dyDescent="0.3">
      <c r="N607" s="95"/>
      <c r="BS607" s="96"/>
    </row>
    <row r="608" spans="14:71" x14ac:dyDescent="0.3">
      <c r="N608" s="95"/>
      <c r="BS608" s="96"/>
    </row>
    <row r="609" spans="14:71" x14ac:dyDescent="0.3">
      <c r="N609" s="95"/>
      <c r="BS609" s="96"/>
    </row>
    <row r="610" spans="14:71" x14ac:dyDescent="0.3">
      <c r="N610" s="95"/>
      <c r="BS610" s="96"/>
    </row>
    <row r="611" spans="14:71" x14ac:dyDescent="0.3">
      <c r="N611" s="95"/>
      <c r="BS611" s="96"/>
    </row>
    <row r="612" spans="14:71" x14ac:dyDescent="0.3">
      <c r="N612" s="95"/>
      <c r="BS612" s="96"/>
    </row>
    <row r="613" spans="14:71" x14ac:dyDescent="0.3">
      <c r="N613" s="95"/>
      <c r="BS613" s="96"/>
    </row>
    <row r="614" spans="14:71" x14ac:dyDescent="0.3">
      <c r="N614" s="95"/>
      <c r="BS614" s="96"/>
    </row>
    <row r="615" spans="14:71" x14ac:dyDescent="0.3">
      <c r="N615" s="95"/>
      <c r="BS615" s="96"/>
    </row>
    <row r="616" spans="14:71" x14ac:dyDescent="0.3">
      <c r="N616" s="95"/>
      <c r="BS616" s="96"/>
    </row>
    <row r="617" spans="14:71" x14ac:dyDescent="0.3">
      <c r="N617" s="95"/>
      <c r="BS617" s="96"/>
    </row>
    <row r="618" spans="14:71" x14ac:dyDescent="0.3">
      <c r="N618" s="95"/>
      <c r="BS618" s="96"/>
    </row>
    <row r="619" spans="14:71" x14ac:dyDescent="0.3">
      <c r="N619" s="95"/>
      <c r="BS619" s="96"/>
    </row>
    <row r="620" spans="14:71" x14ac:dyDescent="0.3">
      <c r="N620" s="95"/>
      <c r="BS620" s="96"/>
    </row>
    <row r="621" spans="14:71" x14ac:dyDescent="0.3">
      <c r="N621" s="95"/>
      <c r="BS621" s="96"/>
    </row>
    <row r="622" spans="14:71" x14ac:dyDescent="0.3">
      <c r="N622" s="95"/>
      <c r="BS622" s="96"/>
    </row>
    <row r="623" spans="14:71" x14ac:dyDescent="0.3">
      <c r="N623" s="95"/>
      <c r="BS623" s="96"/>
    </row>
    <row r="624" spans="14:71" x14ac:dyDescent="0.3">
      <c r="N624" s="95"/>
      <c r="BS624" s="96"/>
    </row>
    <row r="625" spans="14:71" x14ac:dyDescent="0.3">
      <c r="N625" s="95"/>
      <c r="BS625" s="96"/>
    </row>
    <row r="626" spans="14:71" x14ac:dyDescent="0.3">
      <c r="N626" s="95"/>
      <c r="BS626" s="96"/>
    </row>
    <row r="627" spans="14:71" x14ac:dyDescent="0.3">
      <c r="N627" s="95"/>
      <c r="BS627" s="96"/>
    </row>
    <row r="628" spans="14:71" x14ac:dyDescent="0.3">
      <c r="N628" s="95"/>
      <c r="BS628" s="96"/>
    </row>
    <row r="629" spans="14:71" x14ac:dyDescent="0.3">
      <c r="N629" s="95"/>
      <c r="BS629" s="96"/>
    </row>
    <row r="630" spans="14:71" x14ac:dyDescent="0.3">
      <c r="N630" s="95"/>
      <c r="BS630" s="96"/>
    </row>
    <row r="631" spans="14:71" x14ac:dyDescent="0.3">
      <c r="N631" s="95"/>
      <c r="BS631" s="96"/>
    </row>
    <row r="632" spans="14:71" x14ac:dyDescent="0.3">
      <c r="N632" s="95"/>
      <c r="BS632" s="96"/>
    </row>
    <row r="633" spans="14:71" x14ac:dyDescent="0.3">
      <c r="N633" s="95"/>
      <c r="BS633" s="96"/>
    </row>
    <row r="634" spans="14:71" x14ac:dyDescent="0.3">
      <c r="N634" s="95"/>
      <c r="BS634" s="96"/>
    </row>
    <row r="635" spans="14:71" x14ac:dyDescent="0.3">
      <c r="N635" s="95"/>
      <c r="BS635" s="96"/>
    </row>
    <row r="636" spans="14:71" x14ac:dyDescent="0.3">
      <c r="N636" s="95"/>
      <c r="BS636" s="96"/>
    </row>
    <row r="637" spans="14:71" x14ac:dyDescent="0.3">
      <c r="N637" s="95"/>
      <c r="BS637" s="96"/>
    </row>
    <row r="638" spans="14:71" x14ac:dyDescent="0.3">
      <c r="N638" s="95"/>
      <c r="BS638" s="96"/>
    </row>
    <row r="639" spans="14:71" x14ac:dyDescent="0.3">
      <c r="N639" s="95"/>
      <c r="BS639" s="96"/>
    </row>
    <row r="640" spans="14:71" x14ac:dyDescent="0.3">
      <c r="N640" s="95"/>
      <c r="BS640" s="96"/>
    </row>
    <row r="641" spans="14:71" x14ac:dyDescent="0.3">
      <c r="N641" s="95"/>
      <c r="BS641" s="96"/>
    </row>
    <row r="642" spans="14:71" x14ac:dyDescent="0.3">
      <c r="N642" s="95"/>
      <c r="BS642" s="96"/>
    </row>
    <row r="643" spans="14:71" x14ac:dyDescent="0.3">
      <c r="N643" s="95"/>
      <c r="BS643" s="96"/>
    </row>
    <row r="644" spans="14:71" x14ac:dyDescent="0.3">
      <c r="N644" s="95"/>
      <c r="BS644" s="96"/>
    </row>
    <row r="645" spans="14:71" x14ac:dyDescent="0.3">
      <c r="N645" s="95"/>
      <c r="BS645" s="96"/>
    </row>
    <row r="646" spans="14:71" x14ac:dyDescent="0.3">
      <c r="N646" s="95"/>
      <c r="BS646" s="96"/>
    </row>
    <row r="647" spans="14:71" x14ac:dyDescent="0.3">
      <c r="N647" s="95"/>
      <c r="BS647" s="96"/>
    </row>
    <row r="648" spans="14:71" x14ac:dyDescent="0.3">
      <c r="N648" s="95"/>
      <c r="BS648" s="96"/>
    </row>
    <row r="649" spans="14:71" x14ac:dyDescent="0.3">
      <c r="N649" s="95"/>
      <c r="BS649" s="96"/>
    </row>
    <row r="650" spans="14:71" x14ac:dyDescent="0.3">
      <c r="N650" s="95"/>
      <c r="BS650" s="96"/>
    </row>
    <row r="651" spans="14:71" x14ac:dyDescent="0.3">
      <c r="N651" s="95"/>
      <c r="BS651" s="96"/>
    </row>
    <row r="652" spans="14:71" x14ac:dyDescent="0.3">
      <c r="N652" s="95"/>
      <c r="BS652" s="96"/>
    </row>
    <row r="653" spans="14:71" x14ac:dyDescent="0.3">
      <c r="N653" s="95"/>
      <c r="BS653" s="96"/>
    </row>
    <row r="654" spans="14:71" x14ac:dyDescent="0.3">
      <c r="N654" s="95"/>
      <c r="BS654" s="96"/>
    </row>
    <row r="655" spans="14:71" x14ac:dyDescent="0.3">
      <c r="N655" s="95"/>
      <c r="BS655" s="96"/>
    </row>
    <row r="656" spans="14:71" x14ac:dyDescent="0.3">
      <c r="N656" s="95"/>
      <c r="BS656" s="96"/>
    </row>
    <row r="657" spans="14:71" x14ac:dyDescent="0.3">
      <c r="N657" s="95"/>
      <c r="BS657" s="96"/>
    </row>
    <row r="658" spans="14:71" x14ac:dyDescent="0.3">
      <c r="N658" s="95"/>
      <c r="BS658" s="96"/>
    </row>
    <row r="659" spans="14:71" x14ac:dyDescent="0.3">
      <c r="N659" s="95"/>
      <c r="BS659" s="96"/>
    </row>
    <row r="660" spans="14:71" x14ac:dyDescent="0.3">
      <c r="N660" s="95"/>
      <c r="BS660" s="96"/>
    </row>
    <row r="661" spans="14:71" x14ac:dyDescent="0.3">
      <c r="N661" s="95"/>
      <c r="BS661" s="96"/>
    </row>
    <row r="662" spans="14:71" x14ac:dyDescent="0.3">
      <c r="N662" s="95"/>
      <c r="BS662" s="96"/>
    </row>
    <row r="663" spans="14:71" x14ac:dyDescent="0.3">
      <c r="N663" s="95"/>
      <c r="BS663" s="96"/>
    </row>
    <row r="664" spans="14:71" x14ac:dyDescent="0.3">
      <c r="N664" s="95"/>
      <c r="BS664" s="96"/>
    </row>
    <row r="665" spans="14:71" x14ac:dyDescent="0.3">
      <c r="N665" s="95"/>
      <c r="BS665" s="96"/>
    </row>
    <row r="666" spans="14:71" x14ac:dyDescent="0.3">
      <c r="N666" s="95"/>
      <c r="BS666" s="96"/>
    </row>
    <row r="667" spans="14:71" x14ac:dyDescent="0.3">
      <c r="N667" s="95"/>
      <c r="BS667" s="96"/>
    </row>
    <row r="668" spans="14:71" x14ac:dyDescent="0.3">
      <c r="N668" s="95"/>
      <c r="BS668" s="96"/>
    </row>
    <row r="669" spans="14:71" x14ac:dyDescent="0.3">
      <c r="N669" s="95"/>
      <c r="BS669" s="96"/>
    </row>
    <row r="670" spans="14:71" x14ac:dyDescent="0.3">
      <c r="N670" s="95"/>
      <c r="BS670" s="96"/>
    </row>
    <row r="671" spans="14:71" x14ac:dyDescent="0.3">
      <c r="N671" s="95"/>
      <c r="BS671" s="96"/>
    </row>
    <row r="672" spans="14:71" x14ac:dyDescent="0.3">
      <c r="N672" s="95"/>
      <c r="BS672" s="96"/>
    </row>
    <row r="673" spans="14:71" x14ac:dyDescent="0.3">
      <c r="N673" s="95"/>
      <c r="BS673" s="96"/>
    </row>
    <row r="674" spans="14:71" x14ac:dyDescent="0.3">
      <c r="N674" s="95"/>
      <c r="BS674" s="96"/>
    </row>
    <row r="675" spans="14:71" x14ac:dyDescent="0.3">
      <c r="N675" s="95"/>
      <c r="BS675" s="96"/>
    </row>
    <row r="676" spans="14:71" x14ac:dyDescent="0.3">
      <c r="N676" s="95"/>
      <c r="BS676" s="96"/>
    </row>
    <row r="677" spans="14:71" x14ac:dyDescent="0.3">
      <c r="N677" s="95"/>
      <c r="BS677" s="96"/>
    </row>
    <row r="678" spans="14:71" x14ac:dyDescent="0.3">
      <c r="N678" s="95"/>
      <c r="BS678" s="96"/>
    </row>
    <row r="679" spans="14:71" x14ac:dyDescent="0.3">
      <c r="N679" s="95"/>
      <c r="BS679" s="96"/>
    </row>
    <row r="680" spans="14:71" x14ac:dyDescent="0.3">
      <c r="N680" s="95"/>
      <c r="BS680" s="96"/>
    </row>
    <row r="681" spans="14:71" x14ac:dyDescent="0.3">
      <c r="N681" s="95"/>
      <c r="BS681" s="96"/>
    </row>
    <row r="682" spans="14:71" x14ac:dyDescent="0.3">
      <c r="N682" s="95"/>
      <c r="BS682" s="96"/>
    </row>
    <row r="683" spans="14:71" x14ac:dyDescent="0.3">
      <c r="N683" s="95"/>
      <c r="BS683" s="96"/>
    </row>
    <row r="684" spans="14:71" x14ac:dyDescent="0.3">
      <c r="N684" s="95"/>
      <c r="BS684" s="96"/>
    </row>
    <row r="685" spans="14:71" x14ac:dyDescent="0.3">
      <c r="N685" s="95"/>
      <c r="BS685" s="96"/>
    </row>
    <row r="686" spans="14:71" x14ac:dyDescent="0.3">
      <c r="N686" s="95"/>
      <c r="BS686" s="96"/>
    </row>
    <row r="687" spans="14:71" x14ac:dyDescent="0.3">
      <c r="N687" s="95"/>
      <c r="BS687" s="96"/>
    </row>
    <row r="688" spans="14:71" x14ac:dyDescent="0.3">
      <c r="N688" s="95"/>
      <c r="BS688" s="96"/>
    </row>
    <row r="689" spans="14:71" x14ac:dyDescent="0.3">
      <c r="N689" s="95"/>
      <c r="BS689" s="96"/>
    </row>
    <row r="690" spans="14:71" x14ac:dyDescent="0.3">
      <c r="N690" s="95"/>
      <c r="BS690" s="96"/>
    </row>
    <row r="691" spans="14:71" x14ac:dyDescent="0.3">
      <c r="N691" s="95"/>
      <c r="BS691" s="96"/>
    </row>
    <row r="692" spans="14:71" x14ac:dyDescent="0.3">
      <c r="N692" s="95"/>
      <c r="BS692" s="96"/>
    </row>
    <row r="693" spans="14:71" x14ac:dyDescent="0.3">
      <c r="N693" s="95"/>
      <c r="BS693" s="96"/>
    </row>
    <row r="694" spans="14:71" x14ac:dyDescent="0.3">
      <c r="N694" s="95"/>
      <c r="BS694" s="96"/>
    </row>
    <row r="695" spans="14:71" x14ac:dyDescent="0.3">
      <c r="N695" s="95"/>
      <c r="BS695" s="96"/>
    </row>
    <row r="696" spans="14:71" x14ac:dyDescent="0.3">
      <c r="N696" s="95"/>
      <c r="BS696" s="96"/>
    </row>
    <row r="697" spans="14:71" x14ac:dyDescent="0.3">
      <c r="N697" s="95"/>
      <c r="BS697" s="96"/>
    </row>
    <row r="698" spans="14:71" x14ac:dyDescent="0.3">
      <c r="N698" s="95"/>
      <c r="BS698" s="96"/>
    </row>
    <row r="699" spans="14:71" x14ac:dyDescent="0.3">
      <c r="N699" s="95"/>
      <c r="BS699" s="96"/>
    </row>
    <row r="700" spans="14:71" x14ac:dyDescent="0.3">
      <c r="N700" s="95"/>
      <c r="BS700" s="96"/>
    </row>
    <row r="701" spans="14:71" x14ac:dyDescent="0.3">
      <c r="N701" s="95"/>
      <c r="BS701" s="96"/>
    </row>
    <row r="702" spans="14:71" x14ac:dyDescent="0.3">
      <c r="N702" s="95"/>
      <c r="BS702" s="96"/>
    </row>
    <row r="703" spans="14:71" x14ac:dyDescent="0.3">
      <c r="N703" s="95"/>
      <c r="BS703" s="96"/>
    </row>
    <row r="704" spans="14:71" x14ac:dyDescent="0.3">
      <c r="N704" s="95"/>
      <c r="BS704" s="96"/>
    </row>
    <row r="705" spans="14:71" x14ac:dyDescent="0.3">
      <c r="N705" s="95"/>
      <c r="BS705" s="96"/>
    </row>
    <row r="706" spans="14:71" x14ac:dyDescent="0.3">
      <c r="N706" s="95"/>
      <c r="BS706" s="96"/>
    </row>
    <row r="707" spans="14:71" x14ac:dyDescent="0.3">
      <c r="N707" s="95"/>
      <c r="BS707" s="96"/>
    </row>
    <row r="708" spans="14:71" x14ac:dyDescent="0.3">
      <c r="N708" s="95"/>
      <c r="BS708" s="96"/>
    </row>
    <row r="709" spans="14:71" x14ac:dyDescent="0.3">
      <c r="N709" s="95"/>
      <c r="BS709" s="96"/>
    </row>
    <row r="710" spans="14:71" x14ac:dyDescent="0.3">
      <c r="N710" s="95"/>
      <c r="BS710" s="96"/>
    </row>
    <row r="711" spans="14:71" x14ac:dyDescent="0.3">
      <c r="N711" s="95"/>
      <c r="BS711" s="96"/>
    </row>
    <row r="712" spans="14:71" x14ac:dyDescent="0.3">
      <c r="N712" s="95"/>
      <c r="BS712" s="96"/>
    </row>
    <row r="713" spans="14:71" x14ac:dyDescent="0.3">
      <c r="N713" s="95"/>
      <c r="BS713" s="96"/>
    </row>
    <row r="714" spans="14:71" x14ac:dyDescent="0.3">
      <c r="N714" s="95"/>
      <c r="BS714" s="96"/>
    </row>
    <row r="715" spans="14:71" x14ac:dyDescent="0.3">
      <c r="N715" s="95"/>
      <c r="BS715" s="96"/>
    </row>
    <row r="716" spans="14:71" x14ac:dyDescent="0.3">
      <c r="N716" s="95"/>
      <c r="BS716" s="96"/>
    </row>
    <row r="717" spans="14:71" x14ac:dyDescent="0.3">
      <c r="N717" s="95"/>
      <c r="BS717" s="96"/>
    </row>
    <row r="718" spans="14:71" x14ac:dyDescent="0.3">
      <c r="N718" s="95"/>
      <c r="BS718" s="96"/>
    </row>
    <row r="719" spans="14:71" x14ac:dyDescent="0.3">
      <c r="N719" s="95"/>
      <c r="BS719" s="96"/>
    </row>
    <row r="720" spans="14:71" x14ac:dyDescent="0.3">
      <c r="N720" s="95"/>
      <c r="BS720" s="96"/>
    </row>
    <row r="721" spans="14:71" x14ac:dyDescent="0.3">
      <c r="N721" s="95"/>
      <c r="BS721" s="96"/>
    </row>
    <row r="722" spans="14:71" x14ac:dyDescent="0.3">
      <c r="N722" s="95"/>
      <c r="BS722" s="96"/>
    </row>
    <row r="723" spans="14:71" x14ac:dyDescent="0.3">
      <c r="N723" s="95"/>
      <c r="BS723" s="96"/>
    </row>
    <row r="724" spans="14:71" x14ac:dyDescent="0.3">
      <c r="N724" s="95"/>
      <c r="BS724" s="96"/>
    </row>
    <row r="725" spans="14:71" x14ac:dyDescent="0.3">
      <c r="N725" s="95"/>
      <c r="BS725" s="96"/>
    </row>
    <row r="726" spans="14:71" x14ac:dyDescent="0.3">
      <c r="N726" s="95"/>
      <c r="BS726" s="96"/>
    </row>
    <row r="727" spans="14:71" x14ac:dyDescent="0.3">
      <c r="N727" s="95"/>
      <c r="BS727" s="96"/>
    </row>
    <row r="728" spans="14:71" x14ac:dyDescent="0.3">
      <c r="N728" s="95"/>
      <c r="BS728" s="96"/>
    </row>
    <row r="729" spans="14:71" x14ac:dyDescent="0.3">
      <c r="N729" s="95"/>
      <c r="BS729" s="96"/>
    </row>
    <row r="730" spans="14:71" x14ac:dyDescent="0.3">
      <c r="N730" s="95"/>
      <c r="BS730" s="96"/>
    </row>
    <row r="731" spans="14:71" x14ac:dyDescent="0.3">
      <c r="N731" s="95"/>
      <c r="BS731" s="96"/>
    </row>
    <row r="732" spans="14:71" x14ac:dyDescent="0.3">
      <c r="N732" s="95"/>
      <c r="BS732" s="96"/>
    </row>
    <row r="733" spans="14:71" x14ac:dyDescent="0.3">
      <c r="N733" s="95"/>
      <c r="BS733" s="96"/>
    </row>
    <row r="734" spans="14:71" x14ac:dyDescent="0.3">
      <c r="N734" s="95"/>
      <c r="BS734" s="96"/>
    </row>
    <row r="735" spans="14:71" x14ac:dyDescent="0.3">
      <c r="N735" s="95"/>
      <c r="BS735" s="96"/>
    </row>
    <row r="736" spans="14:71" x14ac:dyDescent="0.3">
      <c r="N736" s="95"/>
      <c r="BS736" s="96"/>
    </row>
    <row r="737" spans="14:71" x14ac:dyDescent="0.3">
      <c r="N737" s="95"/>
      <c r="BS737" s="96"/>
    </row>
    <row r="738" spans="14:71" x14ac:dyDescent="0.3">
      <c r="N738" s="95"/>
      <c r="BS738" s="96"/>
    </row>
    <row r="739" spans="14:71" x14ac:dyDescent="0.3">
      <c r="N739" s="95"/>
      <c r="BS739" s="96"/>
    </row>
    <row r="740" spans="14:71" x14ac:dyDescent="0.3">
      <c r="N740" s="95"/>
      <c r="BS740" s="96"/>
    </row>
    <row r="741" spans="14:71" x14ac:dyDescent="0.3">
      <c r="N741" s="95"/>
      <c r="BS741" s="96"/>
    </row>
    <row r="742" spans="14:71" x14ac:dyDescent="0.3">
      <c r="N742" s="95"/>
      <c r="BS742" s="96"/>
    </row>
    <row r="743" spans="14:71" x14ac:dyDescent="0.3">
      <c r="N743" s="95"/>
      <c r="BS743" s="96"/>
    </row>
    <row r="744" spans="14:71" x14ac:dyDescent="0.3">
      <c r="N744" s="95"/>
      <c r="BS744" s="96"/>
    </row>
    <row r="745" spans="14:71" x14ac:dyDescent="0.3">
      <c r="N745" s="95"/>
      <c r="BS745" s="96"/>
    </row>
    <row r="746" spans="14:71" x14ac:dyDescent="0.3">
      <c r="N746" s="95"/>
      <c r="BS746" s="96"/>
    </row>
    <row r="747" spans="14:71" x14ac:dyDescent="0.3">
      <c r="N747" s="95"/>
      <c r="BS747" s="96"/>
    </row>
    <row r="748" spans="14:71" x14ac:dyDescent="0.3">
      <c r="N748" s="95"/>
      <c r="BS748" s="96"/>
    </row>
    <row r="749" spans="14:71" x14ac:dyDescent="0.3">
      <c r="N749" s="95"/>
      <c r="BS749" s="96"/>
    </row>
    <row r="750" spans="14:71" x14ac:dyDescent="0.3">
      <c r="N750" s="95"/>
      <c r="BS750" s="96"/>
    </row>
    <row r="751" spans="14:71" x14ac:dyDescent="0.3">
      <c r="N751" s="95"/>
      <c r="BS751" s="96"/>
    </row>
    <row r="752" spans="14:71" x14ac:dyDescent="0.3">
      <c r="N752" s="95"/>
      <c r="BS752" s="96"/>
    </row>
    <row r="753" spans="14:71" x14ac:dyDescent="0.3">
      <c r="N753" s="95"/>
      <c r="BS753" s="96"/>
    </row>
    <row r="754" spans="14:71" x14ac:dyDescent="0.3">
      <c r="N754" s="95"/>
      <c r="BS754" s="96"/>
    </row>
    <row r="755" spans="14:71" x14ac:dyDescent="0.3">
      <c r="N755" s="95"/>
      <c r="BS755" s="96"/>
    </row>
    <row r="756" spans="14:71" x14ac:dyDescent="0.3">
      <c r="N756" s="95"/>
      <c r="BS756" s="96"/>
    </row>
    <row r="757" spans="14:71" x14ac:dyDescent="0.3">
      <c r="N757" s="95"/>
      <c r="BS757" s="96"/>
    </row>
    <row r="758" spans="14:71" x14ac:dyDescent="0.3">
      <c r="N758" s="95"/>
      <c r="BS758" s="96"/>
    </row>
    <row r="759" spans="14:71" x14ac:dyDescent="0.3">
      <c r="N759" s="95"/>
      <c r="BS759" s="96"/>
    </row>
    <row r="760" spans="14:71" x14ac:dyDescent="0.3">
      <c r="N760" s="95"/>
      <c r="BS760" s="96"/>
    </row>
    <row r="761" spans="14:71" x14ac:dyDescent="0.3">
      <c r="N761" s="95"/>
      <c r="BS761" s="96"/>
    </row>
    <row r="762" spans="14:71" x14ac:dyDescent="0.3">
      <c r="N762" s="95"/>
      <c r="BS762" s="96"/>
    </row>
    <row r="763" spans="14:71" x14ac:dyDescent="0.3">
      <c r="N763" s="95"/>
      <c r="BS763" s="96"/>
    </row>
    <row r="764" spans="14:71" x14ac:dyDescent="0.3">
      <c r="N764" s="95"/>
      <c r="BS764" s="96"/>
    </row>
    <row r="765" spans="14:71" x14ac:dyDescent="0.3">
      <c r="N765" s="95"/>
      <c r="BS765" s="96"/>
    </row>
    <row r="766" spans="14:71" x14ac:dyDescent="0.3">
      <c r="N766" s="95"/>
      <c r="BS766" s="96"/>
    </row>
    <row r="767" spans="14:71" x14ac:dyDescent="0.3">
      <c r="N767" s="95"/>
      <c r="BS767" s="96"/>
    </row>
    <row r="768" spans="14:71" x14ac:dyDescent="0.3">
      <c r="N768" s="95"/>
      <c r="BS768" s="96"/>
    </row>
    <row r="769" spans="14:71" x14ac:dyDescent="0.3">
      <c r="N769" s="95"/>
      <c r="BS769" s="96"/>
    </row>
    <row r="770" spans="14:71" x14ac:dyDescent="0.3">
      <c r="N770" s="95"/>
      <c r="BS770" s="96"/>
    </row>
    <row r="771" spans="14:71" x14ac:dyDescent="0.3">
      <c r="N771" s="95"/>
      <c r="BS771" s="96"/>
    </row>
    <row r="772" spans="14:71" x14ac:dyDescent="0.3">
      <c r="N772" s="95"/>
      <c r="BS772" s="96"/>
    </row>
    <row r="773" spans="14:71" x14ac:dyDescent="0.3">
      <c r="N773" s="95"/>
      <c r="BS773" s="96"/>
    </row>
    <row r="774" spans="14:71" x14ac:dyDescent="0.3">
      <c r="N774" s="95"/>
      <c r="BS774" s="96"/>
    </row>
    <row r="775" spans="14:71" x14ac:dyDescent="0.3">
      <c r="N775" s="95"/>
      <c r="BS775" s="96"/>
    </row>
    <row r="776" spans="14:71" x14ac:dyDescent="0.3">
      <c r="N776" s="95"/>
      <c r="BS776" s="96"/>
    </row>
    <row r="777" spans="14:71" x14ac:dyDescent="0.3">
      <c r="N777" s="95"/>
      <c r="BS777" s="96"/>
    </row>
    <row r="778" spans="14:71" x14ac:dyDescent="0.3">
      <c r="N778" s="95"/>
      <c r="BS778" s="96"/>
    </row>
    <row r="779" spans="14:71" x14ac:dyDescent="0.3">
      <c r="N779" s="95"/>
      <c r="BS779" s="96"/>
    </row>
    <row r="780" spans="14:71" x14ac:dyDescent="0.3">
      <c r="N780" s="95"/>
      <c r="BS780" s="96"/>
    </row>
    <row r="781" spans="14:71" x14ac:dyDescent="0.3">
      <c r="N781" s="95"/>
      <c r="BS781" s="96"/>
    </row>
    <row r="782" spans="14:71" x14ac:dyDescent="0.3">
      <c r="N782" s="95"/>
      <c r="BS782" s="96"/>
    </row>
    <row r="783" spans="14:71" x14ac:dyDescent="0.3">
      <c r="N783" s="95"/>
      <c r="BS783" s="96"/>
    </row>
    <row r="784" spans="14:71" x14ac:dyDescent="0.3">
      <c r="N784" s="95"/>
      <c r="BS784" s="96"/>
    </row>
    <row r="785" spans="14:71" x14ac:dyDescent="0.3">
      <c r="N785" s="95"/>
      <c r="BS785" s="96"/>
    </row>
    <row r="786" spans="14:71" x14ac:dyDescent="0.3">
      <c r="N786" s="95"/>
      <c r="BS786" s="96"/>
    </row>
    <row r="787" spans="14:71" x14ac:dyDescent="0.3">
      <c r="N787" s="95"/>
      <c r="BS787" s="96"/>
    </row>
    <row r="788" spans="14:71" x14ac:dyDescent="0.3">
      <c r="N788" s="95"/>
      <c r="BS788" s="96"/>
    </row>
    <row r="789" spans="14:71" x14ac:dyDescent="0.3">
      <c r="N789" s="95"/>
      <c r="BS789" s="96"/>
    </row>
    <row r="790" spans="14:71" x14ac:dyDescent="0.3">
      <c r="N790" s="95"/>
      <c r="BS790" s="96"/>
    </row>
    <row r="791" spans="14:71" x14ac:dyDescent="0.3">
      <c r="N791" s="95"/>
      <c r="BS791" s="96"/>
    </row>
    <row r="792" spans="14:71" x14ac:dyDescent="0.3">
      <c r="N792" s="95"/>
      <c r="BS792" s="96"/>
    </row>
    <row r="793" spans="14:71" x14ac:dyDescent="0.3">
      <c r="N793" s="95"/>
      <c r="BS793" s="96"/>
    </row>
    <row r="794" spans="14:71" x14ac:dyDescent="0.3">
      <c r="N794" s="95"/>
      <c r="BS794" s="96"/>
    </row>
    <row r="795" spans="14:71" x14ac:dyDescent="0.3">
      <c r="N795" s="95"/>
      <c r="BS795" s="96"/>
    </row>
    <row r="796" spans="14:71" x14ac:dyDescent="0.3">
      <c r="N796" s="95"/>
      <c r="BS796" s="96"/>
    </row>
    <row r="797" spans="14:71" x14ac:dyDescent="0.3">
      <c r="N797" s="95"/>
      <c r="BS797" s="96"/>
    </row>
    <row r="798" spans="14:71" x14ac:dyDescent="0.3">
      <c r="N798" s="95"/>
      <c r="BS798" s="96"/>
    </row>
    <row r="799" spans="14:71" x14ac:dyDescent="0.3">
      <c r="N799" s="95"/>
      <c r="BS799" s="96"/>
    </row>
    <row r="800" spans="14:71" x14ac:dyDescent="0.3">
      <c r="N800" s="95"/>
      <c r="BS800" s="96"/>
    </row>
    <row r="801" spans="14:71" x14ac:dyDescent="0.3">
      <c r="N801" s="95"/>
      <c r="BS801" s="96"/>
    </row>
    <row r="802" spans="14:71" x14ac:dyDescent="0.3">
      <c r="N802" s="95"/>
      <c r="BS802" s="96"/>
    </row>
    <row r="803" spans="14:71" x14ac:dyDescent="0.3">
      <c r="N803" s="95"/>
      <c r="BS803" s="96"/>
    </row>
    <row r="804" spans="14:71" x14ac:dyDescent="0.3">
      <c r="N804" s="95"/>
      <c r="BS804" s="96"/>
    </row>
    <row r="805" spans="14:71" x14ac:dyDescent="0.3">
      <c r="N805" s="95"/>
      <c r="BS805" s="96"/>
    </row>
    <row r="806" spans="14:71" x14ac:dyDescent="0.3">
      <c r="N806" s="95"/>
      <c r="BS806" s="96"/>
    </row>
    <row r="807" spans="14:71" x14ac:dyDescent="0.3">
      <c r="N807" s="95"/>
      <c r="BS807" s="96"/>
    </row>
    <row r="808" spans="14:71" x14ac:dyDescent="0.3">
      <c r="N808" s="95"/>
      <c r="BS808" s="96"/>
    </row>
    <row r="809" spans="14:71" x14ac:dyDescent="0.3">
      <c r="N809" s="95"/>
      <c r="BS809" s="96"/>
    </row>
    <row r="810" spans="14:71" x14ac:dyDescent="0.3">
      <c r="N810" s="95"/>
      <c r="BS810" s="96"/>
    </row>
    <row r="811" spans="14:71" x14ac:dyDescent="0.3">
      <c r="N811" s="95"/>
      <c r="BS811" s="96"/>
    </row>
    <row r="812" spans="14:71" x14ac:dyDescent="0.3">
      <c r="N812" s="95"/>
      <c r="BS812" s="96"/>
    </row>
    <row r="813" spans="14:71" x14ac:dyDescent="0.3">
      <c r="N813" s="95"/>
      <c r="BS813" s="96"/>
    </row>
    <row r="814" spans="14:71" x14ac:dyDescent="0.3">
      <c r="N814" s="95"/>
      <c r="BS814" s="96"/>
    </row>
    <row r="815" spans="14:71" x14ac:dyDescent="0.3">
      <c r="N815" s="95"/>
      <c r="BS815" s="96"/>
    </row>
    <row r="816" spans="14:71" x14ac:dyDescent="0.3">
      <c r="N816" s="95"/>
      <c r="BS816" s="96"/>
    </row>
    <row r="817" spans="14:71" x14ac:dyDescent="0.3">
      <c r="N817" s="95"/>
      <c r="BS817" s="96"/>
    </row>
    <row r="818" spans="14:71" x14ac:dyDescent="0.3">
      <c r="N818" s="95"/>
      <c r="BS818" s="96"/>
    </row>
    <row r="819" spans="14:71" x14ac:dyDescent="0.3">
      <c r="N819" s="95"/>
      <c r="BS819" s="96"/>
    </row>
    <row r="820" spans="14:71" x14ac:dyDescent="0.3">
      <c r="N820" s="95"/>
      <c r="BS820" s="96"/>
    </row>
    <row r="821" spans="14:71" x14ac:dyDescent="0.3">
      <c r="N821" s="95"/>
      <c r="BS821" s="96"/>
    </row>
    <row r="822" spans="14:71" x14ac:dyDescent="0.3">
      <c r="N822" s="95"/>
      <c r="BS822" s="96"/>
    </row>
    <row r="823" spans="14:71" x14ac:dyDescent="0.3">
      <c r="N823" s="95"/>
      <c r="BS823" s="96"/>
    </row>
    <row r="824" spans="14:71" x14ac:dyDescent="0.3">
      <c r="N824" s="95"/>
      <c r="BS824" s="96"/>
    </row>
    <row r="825" spans="14:71" x14ac:dyDescent="0.3">
      <c r="N825" s="95"/>
      <c r="BS825" s="96"/>
    </row>
    <row r="826" spans="14:71" x14ac:dyDescent="0.3">
      <c r="N826" s="95"/>
      <c r="BS826" s="96"/>
    </row>
    <row r="827" spans="14:71" x14ac:dyDescent="0.3">
      <c r="N827" s="95"/>
      <c r="BS827" s="96"/>
    </row>
    <row r="828" spans="14:71" x14ac:dyDescent="0.3">
      <c r="N828" s="95"/>
      <c r="BS828" s="96"/>
    </row>
    <row r="829" spans="14:71" x14ac:dyDescent="0.3">
      <c r="N829" s="95"/>
      <c r="BS829" s="96"/>
    </row>
    <row r="830" spans="14:71" x14ac:dyDescent="0.3">
      <c r="N830" s="95"/>
      <c r="BS830" s="96"/>
    </row>
    <row r="831" spans="14:71" x14ac:dyDescent="0.3">
      <c r="N831" s="95"/>
      <c r="BS831" s="96"/>
    </row>
    <row r="832" spans="14:71" x14ac:dyDescent="0.3">
      <c r="N832" s="95"/>
      <c r="BS832" s="96"/>
    </row>
    <row r="833" spans="14:71" x14ac:dyDescent="0.3">
      <c r="N833" s="95"/>
      <c r="BS833" s="96"/>
    </row>
    <row r="834" spans="14:71" x14ac:dyDescent="0.3">
      <c r="N834" s="95"/>
      <c r="BS834" s="96"/>
    </row>
    <row r="835" spans="14:71" x14ac:dyDescent="0.3">
      <c r="N835" s="95"/>
      <c r="BS835" s="96"/>
    </row>
    <row r="836" spans="14:71" x14ac:dyDescent="0.3">
      <c r="N836" s="95"/>
      <c r="BS836" s="96"/>
    </row>
    <row r="837" spans="14:71" x14ac:dyDescent="0.3">
      <c r="N837" s="95"/>
      <c r="BS837" s="96"/>
    </row>
    <row r="838" spans="14:71" x14ac:dyDescent="0.3">
      <c r="N838" s="95"/>
      <c r="BS838" s="96"/>
    </row>
    <row r="839" spans="14:71" x14ac:dyDescent="0.3">
      <c r="N839" s="95"/>
      <c r="BS839" s="96"/>
    </row>
    <row r="840" spans="14:71" x14ac:dyDescent="0.3">
      <c r="N840" s="95"/>
      <c r="BS840" s="96"/>
    </row>
    <row r="841" spans="14:71" x14ac:dyDescent="0.3">
      <c r="N841" s="95"/>
      <c r="BS841" s="96"/>
    </row>
    <row r="842" spans="14:71" x14ac:dyDescent="0.3">
      <c r="N842" s="95"/>
      <c r="BS842" s="96"/>
    </row>
    <row r="843" spans="14:71" x14ac:dyDescent="0.3">
      <c r="N843" s="95"/>
      <c r="BS843" s="96"/>
    </row>
    <row r="844" spans="14:71" x14ac:dyDescent="0.3">
      <c r="N844" s="95"/>
      <c r="BS844" s="96"/>
    </row>
    <row r="845" spans="14:71" x14ac:dyDescent="0.3">
      <c r="N845" s="95"/>
      <c r="BS845" s="96"/>
    </row>
    <row r="846" spans="14:71" x14ac:dyDescent="0.3">
      <c r="N846" s="95"/>
      <c r="BS846" s="96"/>
    </row>
    <row r="847" spans="14:71" x14ac:dyDescent="0.3">
      <c r="N847" s="95"/>
      <c r="BS847" s="96"/>
    </row>
    <row r="848" spans="14:71" x14ac:dyDescent="0.3">
      <c r="N848" s="95"/>
      <c r="BS848" s="96"/>
    </row>
    <row r="849" spans="14:71" x14ac:dyDescent="0.3">
      <c r="N849" s="95"/>
      <c r="BS849" s="96"/>
    </row>
    <row r="850" spans="14:71" x14ac:dyDescent="0.3">
      <c r="N850" s="95"/>
      <c r="BS850" s="96"/>
    </row>
    <row r="851" spans="14:71" x14ac:dyDescent="0.3">
      <c r="N851" s="95"/>
      <c r="BS851" s="96"/>
    </row>
    <row r="852" spans="14:71" x14ac:dyDescent="0.3">
      <c r="N852" s="95"/>
      <c r="BS852" s="96"/>
    </row>
    <row r="853" spans="14:71" x14ac:dyDescent="0.3">
      <c r="N853" s="95"/>
      <c r="BS853" s="96"/>
    </row>
    <row r="854" spans="14:71" x14ac:dyDescent="0.3">
      <c r="N854" s="95"/>
      <c r="BS854" s="96"/>
    </row>
    <row r="855" spans="14:71" x14ac:dyDescent="0.3">
      <c r="N855" s="95"/>
      <c r="BS855" s="96"/>
    </row>
    <row r="856" spans="14:71" x14ac:dyDescent="0.3">
      <c r="N856" s="95"/>
      <c r="BS856" s="96"/>
    </row>
    <row r="857" spans="14:71" x14ac:dyDescent="0.3">
      <c r="N857" s="95"/>
      <c r="BS857" s="96"/>
    </row>
    <row r="858" spans="14:71" x14ac:dyDescent="0.3">
      <c r="N858" s="95"/>
      <c r="BS858" s="96"/>
    </row>
    <row r="859" spans="14:71" x14ac:dyDescent="0.3">
      <c r="N859" s="95"/>
      <c r="BS859" s="96"/>
    </row>
    <row r="860" spans="14:71" x14ac:dyDescent="0.3">
      <c r="N860" s="95"/>
      <c r="BS860" s="96"/>
    </row>
    <row r="861" spans="14:71" x14ac:dyDescent="0.3">
      <c r="N861" s="95"/>
      <c r="BS861" s="96"/>
    </row>
    <row r="862" spans="14:71" x14ac:dyDescent="0.3">
      <c r="N862" s="95"/>
      <c r="BS862" s="96"/>
    </row>
    <row r="863" spans="14:71" x14ac:dyDescent="0.3">
      <c r="N863" s="95"/>
      <c r="BS863" s="96"/>
    </row>
    <row r="864" spans="14:71" x14ac:dyDescent="0.3">
      <c r="N864" s="95"/>
      <c r="BS864" s="96"/>
    </row>
    <row r="865" spans="14:71" x14ac:dyDescent="0.3">
      <c r="N865" s="95"/>
      <c r="BS865" s="96"/>
    </row>
    <row r="866" spans="14:71" x14ac:dyDescent="0.3">
      <c r="N866" s="95"/>
      <c r="BS866" s="96"/>
    </row>
    <row r="867" spans="14:71" x14ac:dyDescent="0.3">
      <c r="N867" s="95"/>
      <c r="BS867" s="96"/>
    </row>
    <row r="868" spans="14:71" x14ac:dyDescent="0.3">
      <c r="N868" s="95"/>
      <c r="BS868" s="96"/>
    </row>
    <row r="869" spans="14:71" x14ac:dyDescent="0.3">
      <c r="N869" s="95"/>
      <c r="BS869" s="96"/>
    </row>
    <row r="870" spans="14:71" x14ac:dyDescent="0.3">
      <c r="N870" s="95"/>
      <c r="BS870" s="96"/>
    </row>
    <row r="871" spans="14:71" x14ac:dyDescent="0.3">
      <c r="N871" s="95"/>
      <c r="BS871" s="96"/>
    </row>
    <row r="872" spans="14:71" x14ac:dyDescent="0.3">
      <c r="N872" s="95"/>
      <c r="BS872" s="96"/>
    </row>
    <row r="873" spans="14:71" x14ac:dyDescent="0.3">
      <c r="N873" s="95"/>
      <c r="BS873" s="96"/>
    </row>
    <row r="874" spans="14:71" x14ac:dyDescent="0.3">
      <c r="N874" s="95"/>
      <c r="BS874" s="96"/>
    </row>
    <row r="875" spans="14:71" x14ac:dyDescent="0.3">
      <c r="N875" s="95"/>
      <c r="BS875" s="96"/>
    </row>
    <row r="876" spans="14:71" x14ac:dyDescent="0.3">
      <c r="N876" s="95"/>
      <c r="BS876" s="96"/>
    </row>
    <row r="877" spans="14:71" x14ac:dyDescent="0.3">
      <c r="N877" s="95"/>
      <c r="BS877" s="96"/>
    </row>
    <row r="878" spans="14:71" x14ac:dyDescent="0.3">
      <c r="N878" s="95"/>
      <c r="BS878" s="96"/>
    </row>
    <row r="879" spans="14:71" x14ac:dyDescent="0.3">
      <c r="N879" s="95"/>
      <c r="BS879" s="96"/>
    </row>
    <row r="880" spans="14:71" x14ac:dyDescent="0.3">
      <c r="N880" s="95"/>
      <c r="BS880" s="96"/>
    </row>
    <row r="881" spans="14:71" x14ac:dyDescent="0.3">
      <c r="N881" s="95"/>
      <c r="BS881" s="96"/>
    </row>
    <row r="882" spans="14:71" x14ac:dyDescent="0.3">
      <c r="N882" s="95"/>
      <c r="BS882" s="96"/>
    </row>
    <row r="883" spans="14:71" x14ac:dyDescent="0.3">
      <c r="N883" s="95"/>
      <c r="BS883" s="96"/>
    </row>
    <row r="884" spans="14:71" x14ac:dyDescent="0.3">
      <c r="N884" s="95"/>
      <c r="BS884" s="96"/>
    </row>
    <row r="885" spans="14:71" x14ac:dyDescent="0.3">
      <c r="N885" s="95"/>
      <c r="BS885" s="96"/>
    </row>
    <row r="886" spans="14:71" x14ac:dyDescent="0.3">
      <c r="N886" s="95"/>
      <c r="BS886" s="96"/>
    </row>
    <row r="887" spans="14:71" x14ac:dyDescent="0.3">
      <c r="N887" s="95"/>
      <c r="BS887" s="96"/>
    </row>
    <row r="888" spans="14:71" x14ac:dyDescent="0.3">
      <c r="N888" s="95"/>
      <c r="BS888" s="96"/>
    </row>
    <row r="889" spans="14:71" x14ac:dyDescent="0.3">
      <c r="N889" s="95"/>
      <c r="BS889" s="96"/>
    </row>
    <row r="890" spans="14:71" x14ac:dyDescent="0.3">
      <c r="N890" s="95"/>
      <c r="BS890" s="96"/>
    </row>
    <row r="891" spans="14:71" x14ac:dyDescent="0.3">
      <c r="N891" s="95"/>
      <c r="BS891" s="96"/>
    </row>
    <row r="892" spans="14:71" x14ac:dyDescent="0.3">
      <c r="N892" s="95"/>
      <c r="BS892" s="96"/>
    </row>
    <row r="893" spans="14:71" x14ac:dyDescent="0.3">
      <c r="N893" s="95"/>
      <c r="BS893" s="96"/>
    </row>
    <row r="894" spans="14:71" x14ac:dyDescent="0.3">
      <c r="N894" s="95"/>
      <c r="BS894" s="96"/>
    </row>
    <row r="895" spans="14:71" x14ac:dyDescent="0.3">
      <c r="N895" s="95"/>
      <c r="BS895" s="96"/>
    </row>
    <row r="896" spans="14:71" x14ac:dyDescent="0.3">
      <c r="N896" s="95"/>
      <c r="BS896" s="96"/>
    </row>
    <row r="897" spans="14:71" x14ac:dyDescent="0.3">
      <c r="N897" s="95"/>
      <c r="BS897" s="96"/>
    </row>
    <row r="898" spans="14:71" x14ac:dyDescent="0.3">
      <c r="N898" s="95"/>
      <c r="BS898" s="96"/>
    </row>
    <row r="899" spans="14:71" x14ac:dyDescent="0.3">
      <c r="N899" s="95"/>
      <c r="BS899" s="96"/>
    </row>
    <row r="900" spans="14:71" x14ac:dyDescent="0.3">
      <c r="N900" s="95"/>
      <c r="BS900" s="96"/>
    </row>
    <row r="901" spans="14:71" x14ac:dyDescent="0.3">
      <c r="N901" s="95"/>
      <c r="BS901" s="96"/>
    </row>
    <row r="902" spans="14:71" x14ac:dyDescent="0.3">
      <c r="N902" s="95"/>
      <c r="BS902" s="96"/>
    </row>
    <row r="903" spans="14:71" x14ac:dyDescent="0.3">
      <c r="N903" s="95"/>
      <c r="BS903" s="96"/>
    </row>
    <row r="904" spans="14:71" x14ac:dyDescent="0.3">
      <c r="N904" s="95"/>
      <c r="BS904" s="96"/>
    </row>
    <row r="905" spans="14:71" x14ac:dyDescent="0.3">
      <c r="N905" s="95"/>
      <c r="BS905" s="96"/>
    </row>
    <row r="906" spans="14:71" x14ac:dyDescent="0.3">
      <c r="N906" s="95"/>
      <c r="BS906" s="96"/>
    </row>
    <row r="907" spans="14:71" x14ac:dyDescent="0.3">
      <c r="N907" s="95"/>
      <c r="BS907" s="96"/>
    </row>
    <row r="908" spans="14:71" x14ac:dyDescent="0.3">
      <c r="N908" s="95"/>
      <c r="BS908" s="96"/>
    </row>
    <row r="909" spans="14:71" x14ac:dyDescent="0.3">
      <c r="N909" s="95"/>
      <c r="BS909" s="96"/>
    </row>
    <row r="910" spans="14:71" x14ac:dyDescent="0.3">
      <c r="N910" s="95"/>
      <c r="BS910" s="96"/>
    </row>
    <row r="911" spans="14:71" x14ac:dyDescent="0.3">
      <c r="N911" s="95"/>
      <c r="BS911" s="96"/>
    </row>
    <row r="912" spans="14:71" x14ac:dyDescent="0.3">
      <c r="N912" s="95"/>
      <c r="BS912" s="96"/>
    </row>
    <row r="913" spans="14:71" x14ac:dyDescent="0.3">
      <c r="N913" s="95"/>
      <c r="BS913" s="96"/>
    </row>
    <row r="914" spans="14:71" x14ac:dyDescent="0.3">
      <c r="N914" s="95"/>
      <c r="BS914" s="96"/>
    </row>
    <row r="915" spans="14:71" x14ac:dyDescent="0.3">
      <c r="N915" s="95"/>
      <c r="BS915" s="96"/>
    </row>
    <row r="916" spans="14:71" x14ac:dyDescent="0.3">
      <c r="N916" s="95"/>
      <c r="BS916" s="96"/>
    </row>
    <row r="917" spans="14:71" x14ac:dyDescent="0.3">
      <c r="N917" s="95"/>
      <c r="BS917" s="96"/>
    </row>
    <row r="918" spans="14:71" x14ac:dyDescent="0.3">
      <c r="N918" s="95"/>
      <c r="BS918" s="96"/>
    </row>
    <row r="919" spans="14:71" x14ac:dyDescent="0.3">
      <c r="N919" s="95"/>
      <c r="BS919" s="96"/>
    </row>
    <row r="920" spans="14:71" x14ac:dyDescent="0.3">
      <c r="N920" s="95"/>
      <c r="BS920" s="96"/>
    </row>
    <row r="921" spans="14:71" x14ac:dyDescent="0.3">
      <c r="N921" s="95"/>
      <c r="BS921" s="96"/>
    </row>
    <row r="922" spans="14:71" x14ac:dyDescent="0.3">
      <c r="N922" s="95"/>
      <c r="BS922" s="96"/>
    </row>
    <row r="923" spans="14:71" x14ac:dyDescent="0.3">
      <c r="N923" s="95"/>
      <c r="BS923" s="96"/>
    </row>
    <row r="924" spans="14:71" x14ac:dyDescent="0.3">
      <c r="N924" s="95"/>
      <c r="BS924" s="96"/>
    </row>
    <row r="925" spans="14:71" x14ac:dyDescent="0.3">
      <c r="N925" s="95"/>
      <c r="BS925" s="96"/>
    </row>
    <row r="926" spans="14:71" x14ac:dyDescent="0.3">
      <c r="N926" s="95"/>
      <c r="BS926" s="96"/>
    </row>
    <row r="927" spans="14:71" x14ac:dyDescent="0.3">
      <c r="N927" s="95"/>
      <c r="BS927" s="96"/>
    </row>
    <row r="928" spans="14:71" x14ac:dyDescent="0.3">
      <c r="N928" s="95"/>
      <c r="BS928" s="96"/>
    </row>
    <row r="929" spans="14:71" x14ac:dyDescent="0.3">
      <c r="N929" s="95"/>
      <c r="BS929" s="96"/>
    </row>
    <row r="930" spans="14:71" x14ac:dyDescent="0.3">
      <c r="N930" s="95"/>
      <c r="BS930" s="96"/>
    </row>
    <row r="931" spans="14:71" x14ac:dyDescent="0.3">
      <c r="N931" s="95"/>
      <c r="BS931" s="96"/>
    </row>
    <row r="932" spans="14:71" x14ac:dyDescent="0.3">
      <c r="N932" s="95"/>
      <c r="BS932" s="96"/>
    </row>
    <row r="933" spans="14:71" x14ac:dyDescent="0.3">
      <c r="N933" s="95"/>
      <c r="BS933" s="96"/>
    </row>
    <row r="934" spans="14:71" x14ac:dyDescent="0.3">
      <c r="N934" s="95"/>
      <c r="BS934" s="96"/>
    </row>
    <row r="935" spans="14:71" x14ac:dyDescent="0.3">
      <c r="N935" s="95"/>
      <c r="BS935" s="96"/>
    </row>
    <row r="936" spans="14:71" x14ac:dyDescent="0.3">
      <c r="N936" s="95"/>
      <c r="BS936" s="96"/>
    </row>
    <row r="937" spans="14:71" x14ac:dyDescent="0.3">
      <c r="N937" s="95"/>
      <c r="BS937" s="96"/>
    </row>
    <row r="938" spans="14:71" x14ac:dyDescent="0.3">
      <c r="N938" s="95"/>
      <c r="BS938" s="96"/>
    </row>
    <row r="939" spans="14:71" x14ac:dyDescent="0.3">
      <c r="N939" s="95"/>
      <c r="BS939" s="96"/>
    </row>
    <row r="940" spans="14:71" x14ac:dyDescent="0.3">
      <c r="N940" s="95"/>
      <c r="BS940" s="96"/>
    </row>
    <row r="941" spans="14:71" x14ac:dyDescent="0.3">
      <c r="N941" s="95"/>
      <c r="BS941" s="96"/>
    </row>
    <row r="942" spans="14:71" x14ac:dyDescent="0.3">
      <c r="N942" s="95"/>
      <c r="BS942" s="96"/>
    </row>
    <row r="943" spans="14:71" x14ac:dyDescent="0.3">
      <c r="N943" s="95"/>
      <c r="BS943" s="96"/>
    </row>
    <row r="944" spans="14:71" x14ac:dyDescent="0.3">
      <c r="N944" s="95"/>
      <c r="BS944" s="96"/>
    </row>
    <row r="945" spans="14:71" x14ac:dyDescent="0.3">
      <c r="N945" s="95"/>
      <c r="BS945" s="96"/>
    </row>
    <row r="946" spans="14:71" x14ac:dyDescent="0.3">
      <c r="N946" s="95"/>
      <c r="BS946" s="96"/>
    </row>
    <row r="947" spans="14:71" x14ac:dyDescent="0.3">
      <c r="N947" s="95"/>
      <c r="BS947" s="96"/>
    </row>
    <row r="948" spans="14:71" x14ac:dyDescent="0.3">
      <c r="N948" s="95"/>
      <c r="BS948" s="96"/>
    </row>
    <row r="949" spans="14:71" x14ac:dyDescent="0.3">
      <c r="N949" s="95"/>
      <c r="BS949" s="96"/>
    </row>
    <row r="950" spans="14:71" x14ac:dyDescent="0.3">
      <c r="N950" s="95"/>
      <c r="BS950" s="96"/>
    </row>
    <row r="951" spans="14:71" x14ac:dyDescent="0.3">
      <c r="N951" s="95"/>
      <c r="BS951" s="96"/>
    </row>
    <row r="952" spans="14:71" x14ac:dyDescent="0.3">
      <c r="N952" s="95"/>
      <c r="BS952" s="96"/>
    </row>
    <row r="953" spans="14:71" x14ac:dyDescent="0.3">
      <c r="N953" s="95"/>
      <c r="BS953" s="96"/>
    </row>
    <row r="954" spans="14:71" x14ac:dyDescent="0.3">
      <c r="N954" s="95"/>
      <c r="BS954" s="96"/>
    </row>
    <row r="955" spans="14:71" x14ac:dyDescent="0.3">
      <c r="N955" s="95"/>
      <c r="BS955" s="96"/>
    </row>
    <row r="956" spans="14:71" x14ac:dyDescent="0.3">
      <c r="N956" s="95"/>
      <c r="BS956" s="96"/>
    </row>
    <row r="957" spans="14:71" x14ac:dyDescent="0.3">
      <c r="N957" s="95"/>
      <c r="BS957" s="96"/>
    </row>
    <row r="958" spans="14:71" x14ac:dyDescent="0.3">
      <c r="N958" s="95"/>
      <c r="BS958" s="96"/>
    </row>
    <row r="959" spans="14:71" x14ac:dyDescent="0.3">
      <c r="N959" s="95"/>
      <c r="BS959" s="96"/>
    </row>
    <row r="960" spans="14:71" x14ac:dyDescent="0.3">
      <c r="N960" s="95"/>
      <c r="BS960" s="96"/>
    </row>
    <row r="961" spans="14:71" x14ac:dyDescent="0.3">
      <c r="N961" s="95"/>
      <c r="BS961" s="96"/>
    </row>
    <row r="962" spans="14:71" x14ac:dyDescent="0.3">
      <c r="N962" s="95"/>
      <c r="BS962" s="96"/>
    </row>
    <row r="963" spans="14:71" x14ac:dyDescent="0.3">
      <c r="N963" s="95"/>
      <c r="BS963" s="96"/>
    </row>
    <row r="964" spans="14:71" x14ac:dyDescent="0.3">
      <c r="N964" s="95"/>
      <c r="BS964" s="96"/>
    </row>
    <row r="965" spans="14:71" x14ac:dyDescent="0.3">
      <c r="N965" s="95"/>
      <c r="BS965" s="96"/>
    </row>
    <row r="966" spans="14:71" x14ac:dyDescent="0.3">
      <c r="N966" s="95"/>
      <c r="BS966" s="96"/>
    </row>
    <row r="967" spans="14:71" x14ac:dyDescent="0.3">
      <c r="N967" s="95"/>
      <c r="BS967" s="96"/>
    </row>
    <row r="968" spans="14:71" x14ac:dyDescent="0.3">
      <c r="N968" s="95"/>
      <c r="BS968" s="96"/>
    </row>
    <row r="969" spans="14:71" x14ac:dyDescent="0.3">
      <c r="N969" s="95"/>
      <c r="BS969" s="96"/>
    </row>
    <row r="970" spans="14:71" x14ac:dyDescent="0.3">
      <c r="N970" s="95"/>
      <c r="BS970" s="96"/>
    </row>
    <row r="971" spans="14:71" x14ac:dyDescent="0.3">
      <c r="N971" s="95"/>
      <c r="BS971" s="96"/>
    </row>
    <row r="972" spans="14:71" x14ac:dyDescent="0.3">
      <c r="N972" s="95"/>
      <c r="BS972" s="96"/>
    </row>
    <row r="973" spans="14:71" x14ac:dyDescent="0.3">
      <c r="N973" s="95"/>
      <c r="BS973" s="96"/>
    </row>
    <row r="974" spans="14:71" x14ac:dyDescent="0.3">
      <c r="N974" s="95"/>
      <c r="BS974" s="96"/>
    </row>
    <row r="975" spans="14:71" x14ac:dyDescent="0.3">
      <c r="N975" s="95"/>
      <c r="BS975" s="96"/>
    </row>
    <row r="976" spans="14:71" x14ac:dyDescent="0.3">
      <c r="N976" s="95"/>
      <c r="BS976" s="96"/>
    </row>
    <row r="977" spans="14:71" x14ac:dyDescent="0.3">
      <c r="N977" s="95"/>
      <c r="BS977" s="96"/>
    </row>
    <row r="978" spans="14:71" x14ac:dyDescent="0.3">
      <c r="N978" s="95"/>
      <c r="BS978" s="96"/>
    </row>
    <row r="979" spans="14:71" x14ac:dyDescent="0.3">
      <c r="N979" s="95"/>
      <c r="BS979" s="96"/>
    </row>
    <row r="980" spans="14:71" x14ac:dyDescent="0.3">
      <c r="N980" s="95"/>
      <c r="BS980" s="96"/>
    </row>
    <row r="981" spans="14:71" x14ac:dyDescent="0.3">
      <c r="N981" s="95"/>
      <c r="BS981" s="96"/>
    </row>
    <row r="982" spans="14:71" x14ac:dyDescent="0.3">
      <c r="N982" s="95"/>
      <c r="BS982" s="96"/>
    </row>
    <row r="983" spans="14:71" x14ac:dyDescent="0.3">
      <c r="N983" s="95"/>
      <c r="BS983" s="96"/>
    </row>
    <row r="984" spans="14:71" x14ac:dyDescent="0.3">
      <c r="N984" s="95"/>
      <c r="BS984" s="96"/>
    </row>
    <row r="985" spans="14:71" x14ac:dyDescent="0.3">
      <c r="N985" s="95"/>
      <c r="BS985" s="96"/>
    </row>
    <row r="986" spans="14:71" x14ac:dyDescent="0.3">
      <c r="N986" s="95"/>
      <c r="BS986" s="96"/>
    </row>
    <row r="987" spans="14:71" x14ac:dyDescent="0.3">
      <c r="N987" s="95"/>
      <c r="BS987" s="96"/>
    </row>
    <row r="988" spans="14:71" x14ac:dyDescent="0.3">
      <c r="N988" s="95"/>
      <c r="BS988" s="96"/>
    </row>
    <row r="989" spans="14:71" x14ac:dyDescent="0.3">
      <c r="N989" s="95"/>
      <c r="BS989" s="96"/>
    </row>
    <row r="990" spans="14:71" x14ac:dyDescent="0.3">
      <c r="N990" s="95"/>
      <c r="BS990" s="96"/>
    </row>
    <row r="991" spans="14:71" x14ac:dyDescent="0.3">
      <c r="N991" s="95"/>
      <c r="BS991" s="96"/>
    </row>
    <row r="992" spans="14:71" x14ac:dyDescent="0.3">
      <c r="N992" s="95"/>
      <c r="BS992" s="96"/>
    </row>
    <row r="993" spans="14:71" x14ac:dyDescent="0.3">
      <c r="N993" s="95"/>
      <c r="BS993" s="96"/>
    </row>
    <row r="994" spans="14:71" x14ac:dyDescent="0.3">
      <c r="N994" s="95"/>
      <c r="BS994" s="96"/>
    </row>
    <row r="995" spans="14:71" x14ac:dyDescent="0.3">
      <c r="N995" s="95"/>
      <c r="BS995" s="96"/>
    </row>
    <row r="996" spans="14:71" x14ac:dyDescent="0.3">
      <c r="N996" s="95"/>
      <c r="BS996" s="96"/>
    </row>
    <row r="997" spans="14:71" x14ac:dyDescent="0.3">
      <c r="N997" s="95"/>
      <c r="BS997" s="96"/>
    </row>
    <row r="998" spans="14:71" x14ac:dyDescent="0.3">
      <c r="N998" s="95"/>
      <c r="BS998" s="96"/>
    </row>
    <row r="999" spans="14:71" x14ac:dyDescent="0.3">
      <c r="N999" s="95"/>
      <c r="BS999" s="96"/>
    </row>
    <row r="1000" spans="14:71" x14ac:dyDescent="0.3">
      <c r="N1000" s="95"/>
      <c r="BS1000" s="96"/>
    </row>
    <row r="1001" spans="14:71" x14ac:dyDescent="0.3">
      <c r="N1001" s="95"/>
      <c r="BS1001" s="96"/>
    </row>
    <row r="1002" spans="14:71" x14ac:dyDescent="0.3">
      <c r="N1002" s="95"/>
      <c r="BS1002" s="96"/>
    </row>
    <row r="1003" spans="14:71" x14ac:dyDescent="0.3">
      <c r="N1003" s="95"/>
      <c r="BS1003" s="96"/>
    </row>
    <row r="1004" spans="14:71" x14ac:dyDescent="0.3">
      <c r="N1004" s="95"/>
      <c r="BS1004" s="96"/>
    </row>
    <row r="1005" spans="14:71" x14ac:dyDescent="0.3">
      <c r="N1005" s="95"/>
      <c r="BS1005" s="96"/>
    </row>
    <row r="1006" spans="14:71" x14ac:dyDescent="0.3">
      <c r="N1006" s="95"/>
      <c r="BS1006" s="96"/>
    </row>
    <row r="1007" spans="14:71" x14ac:dyDescent="0.3">
      <c r="N1007" s="95"/>
      <c r="BS1007" s="96"/>
    </row>
    <row r="1008" spans="14:71" x14ac:dyDescent="0.3">
      <c r="N1008" s="95"/>
      <c r="BS1008" s="96"/>
    </row>
    <row r="1009" spans="14:71" x14ac:dyDescent="0.3">
      <c r="N1009" s="95"/>
      <c r="BS1009" s="96"/>
    </row>
    <row r="1010" spans="14:71" x14ac:dyDescent="0.3">
      <c r="N1010" s="95"/>
      <c r="BS1010" s="96"/>
    </row>
    <row r="1011" spans="14:71" x14ac:dyDescent="0.3">
      <c r="N1011" s="95"/>
      <c r="BS1011" s="96"/>
    </row>
    <row r="1012" spans="14:71" x14ac:dyDescent="0.3">
      <c r="N1012" s="95"/>
      <c r="BS1012" s="96"/>
    </row>
    <row r="1013" spans="14:71" x14ac:dyDescent="0.3">
      <c r="N1013" s="95"/>
      <c r="BS1013" s="96"/>
    </row>
    <row r="1014" spans="14:71" x14ac:dyDescent="0.3">
      <c r="N1014" s="95"/>
      <c r="BS1014" s="96"/>
    </row>
    <row r="1015" spans="14:71" x14ac:dyDescent="0.3">
      <c r="N1015" s="95"/>
      <c r="BS1015" s="96"/>
    </row>
    <row r="1016" spans="14:71" x14ac:dyDescent="0.3">
      <c r="N1016" s="95"/>
      <c r="BS1016" s="96"/>
    </row>
    <row r="1017" spans="14:71" x14ac:dyDescent="0.3">
      <c r="N1017" s="95"/>
      <c r="BS1017" s="96"/>
    </row>
    <row r="1018" spans="14:71" x14ac:dyDescent="0.3">
      <c r="N1018" s="95"/>
      <c r="BS1018" s="96"/>
    </row>
    <row r="1019" spans="14:71" x14ac:dyDescent="0.3">
      <c r="N1019" s="95"/>
      <c r="BS1019" s="96"/>
    </row>
    <row r="1020" spans="14:71" x14ac:dyDescent="0.3">
      <c r="N1020" s="95"/>
      <c r="BS1020" s="96"/>
    </row>
    <row r="1021" spans="14:71" x14ac:dyDescent="0.3">
      <c r="N1021" s="95"/>
      <c r="BS1021" s="96"/>
    </row>
    <row r="1022" spans="14:71" x14ac:dyDescent="0.3">
      <c r="N1022" s="95"/>
      <c r="BS1022" s="96"/>
    </row>
    <row r="1023" spans="14:71" x14ac:dyDescent="0.3">
      <c r="N1023" s="95"/>
      <c r="BS1023" s="96"/>
    </row>
    <row r="1024" spans="14:71" x14ac:dyDescent="0.3">
      <c r="N1024" s="95"/>
      <c r="BS1024" s="96"/>
    </row>
    <row r="1025" spans="14:71" x14ac:dyDescent="0.3">
      <c r="N1025" s="95"/>
      <c r="BS1025" s="96"/>
    </row>
    <row r="1026" spans="14:71" x14ac:dyDescent="0.3">
      <c r="N1026" s="95"/>
      <c r="BS1026" s="96"/>
    </row>
    <row r="1027" spans="14:71" x14ac:dyDescent="0.3">
      <c r="N1027" s="95"/>
      <c r="BS1027" s="96"/>
    </row>
    <row r="1028" spans="14:71" x14ac:dyDescent="0.3">
      <c r="N1028" s="95"/>
      <c r="BS1028" s="96"/>
    </row>
    <row r="1029" spans="14:71" x14ac:dyDescent="0.3">
      <c r="N1029" s="95"/>
      <c r="BS1029" s="96"/>
    </row>
    <row r="1030" spans="14:71" x14ac:dyDescent="0.3">
      <c r="N1030" s="95"/>
      <c r="BS1030" s="96"/>
    </row>
    <row r="1031" spans="14:71" x14ac:dyDescent="0.3">
      <c r="N1031" s="95"/>
      <c r="BS1031" s="96"/>
    </row>
    <row r="1032" spans="14:71" x14ac:dyDescent="0.3">
      <c r="N1032" s="95"/>
      <c r="BS1032" s="96"/>
    </row>
    <row r="1033" spans="14:71" x14ac:dyDescent="0.3">
      <c r="N1033" s="95"/>
      <c r="BS1033" s="96"/>
    </row>
    <row r="1034" spans="14:71" x14ac:dyDescent="0.3">
      <c r="N1034" s="95"/>
      <c r="BS1034" s="96"/>
    </row>
    <row r="1035" spans="14:71" x14ac:dyDescent="0.3">
      <c r="N1035" s="95"/>
      <c r="BS1035" s="96"/>
    </row>
    <row r="1036" spans="14:71" x14ac:dyDescent="0.3">
      <c r="N1036" s="95"/>
      <c r="BS1036" s="96"/>
    </row>
    <row r="1037" spans="14:71" x14ac:dyDescent="0.3">
      <c r="N1037" s="95"/>
      <c r="BS1037" s="96"/>
    </row>
    <row r="1038" spans="14:71" x14ac:dyDescent="0.3">
      <c r="N1038" s="95"/>
      <c r="BS1038" s="96"/>
    </row>
    <row r="1039" spans="14:71" x14ac:dyDescent="0.3">
      <c r="N1039" s="95"/>
      <c r="BS1039" s="96"/>
    </row>
    <row r="1040" spans="14:71" x14ac:dyDescent="0.3">
      <c r="N1040" s="95"/>
      <c r="BS1040" s="96"/>
    </row>
    <row r="1041" spans="14:71" x14ac:dyDescent="0.3">
      <c r="N1041" s="95"/>
      <c r="BS1041" s="96"/>
    </row>
    <row r="1042" spans="14:71" x14ac:dyDescent="0.3">
      <c r="N1042" s="95"/>
      <c r="BS1042" s="96"/>
    </row>
    <row r="1043" spans="14:71" x14ac:dyDescent="0.3">
      <c r="N1043" s="95"/>
      <c r="BS1043" s="96"/>
    </row>
    <row r="1044" spans="14:71" x14ac:dyDescent="0.3">
      <c r="N1044" s="95"/>
      <c r="BS1044" s="96"/>
    </row>
    <row r="1045" spans="14:71" x14ac:dyDescent="0.3">
      <c r="N1045" s="95"/>
      <c r="BS1045" s="96"/>
    </row>
    <row r="1046" spans="14:71" x14ac:dyDescent="0.3">
      <c r="N1046" s="95"/>
      <c r="BS1046" s="96"/>
    </row>
    <row r="1047" spans="14:71" x14ac:dyDescent="0.3">
      <c r="N1047" s="95"/>
      <c r="BS1047" s="96"/>
    </row>
    <row r="1048" spans="14:71" x14ac:dyDescent="0.3">
      <c r="N1048" s="95"/>
      <c r="BS1048" s="96"/>
    </row>
    <row r="1049" spans="14:71" x14ac:dyDescent="0.3">
      <c r="N1049" s="95"/>
      <c r="BS1049" s="96"/>
    </row>
    <row r="1050" spans="14:71" x14ac:dyDescent="0.3">
      <c r="N1050" s="95"/>
      <c r="BS1050" s="96"/>
    </row>
    <row r="1051" spans="14:71" x14ac:dyDescent="0.3">
      <c r="N1051" s="95"/>
      <c r="BS1051" s="96"/>
    </row>
    <row r="1052" spans="14:71" x14ac:dyDescent="0.3">
      <c r="N1052" s="95"/>
      <c r="BS1052" s="96"/>
    </row>
    <row r="1053" spans="14:71" x14ac:dyDescent="0.3">
      <c r="N1053" s="95"/>
      <c r="BS1053" s="96"/>
    </row>
    <row r="1054" spans="14:71" x14ac:dyDescent="0.3">
      <c r="N1054" s="95"/>
      <c r="BS1054" s="96"/>
    </row>
    <row r="1055" spans="14:71" x14ac:dyDescent="0.3">
      <c r="N1055" s="95"/>
      <c r="BS1055" s="96"/>
    </row>
    <row r="1056" spans="14:71" x14ac:dyDescent="0.3">
      <c r="N1056" s="95"/>
      <c r="BS1056" s="96"/>
    </row>
    <row r="1057" spans="14:71" x14ac:dyDescent="0.3">
      <c r="N1057" s="95"/>
      <c r="BS1057" s="96"/>
    </row>
    <row r="1058" spans="14:71" x14ac:dyDescent="0.3">
      <c r="N1058" s="95"/>
      <c r="BS1058" s="96"/>
    </row>
    <row r="1059" spans="14:71" x14ac:dyDescent="0.3">
      <c r="N1059" s="95"/>
      <c r="BS1059" s="96"/>
    </row>
    <row r="1060" spans="14:71" x14ac:dyDescent="0.3">
      <c r="N1060" s="95"/>
      <c r="BS1060" s="96"/>
    </row>
    <row r="1061" spans="14:71" x14ac:dyDescent="0.3">
      <c r="N1061" s="95"/>
      <c r="BS1061" s="96"/>
    </row>
    <row r="1062" spans="14:71" x14ac:dyDescent="0.3">
      <c r="N1062" s="95"/>
      <c r="BS1062" s="96"/>
    </row>
    <row r="1063" spans="14:71" x14ac:dyDescent="0.3">
      <c r="N1063" s="95"/>
      <c r="BS1063" s="96"/>
    </row>
    <row r="1064" spans="14:71" x14ac:dyDescent="0.3">
      <c r="N1064" s="95"/>
      <c r="BS1064" s="96"/>
    </row>
    <row r="1065" spans="14:71" x14ac:dyDescent="0.3">
      <c r="N1065" s="95"/>
      <c r="BS1065" s="96"/>
    </row>
    <row r="1066" spans="14:71" x14ac:dyDescent="0.3">
      <c r="N1066" s="95"/>
      <c r="BS1066" s="96"/>
    </row>
    <row r="1067" spans="14:71" x14ac:dyDescent="0.3">
      <c r="N1067" s="95"/>
      <c r="BS1067" s="96"/>
    </row>
    <row r="1068" spans="14:71" x14ac:dyDescent="0.3">
      <c r="N1068" s="95"/>
      <c r="BS1068" s="96"/>
    </row>
    <row r="1069" spans="14:71" x14ac:dyDescent="0.3">
      <c r="N1069" s="95"/>
      <c r="BS1069" s="96"/>
    </row>
    <row r="1070" spans="14:71" x14ac:dyDescent="0.3">
      <c r="N1070" s="95"/>
      <c r="BS1070" s="96"/>
    </row>
    <row r="1071" spans="14:71" x14ac:dyDescent="0.3">
      <c r="N1071" s="95"/>
      <c r="BS1071" s="96"/>
    </row>
    <row r="1072" spans="14:71" x14ac:dyDescent="0.3">
      <c r="N1072" s="95"/>
      <c r="BS1072" s="96"/>
    </row>
    <row r="1073" spans="14:71" x14ac:dyDescent="0.3">
      <c r="N1073" s="95"/>
      <c r="BS1073" s="96"/>
    </row>
    <row r="1074" spans="14:71" x14ac:dyDescent="0.3">
      <c r="N1074" s="95"/>
      <c r="BS1074" s="96"/>
    </row>
    <row r="1075" spans="14:71" x14ac:dyDescent="0.3">
      <c r="N1075" s="95"/>
      <c r="BS1075" s="96"/>
    </row>
    <row r="1076" spans="14:71" x14ac:dyDescent="0.3">
      <c r="N1076" s="95"/>
      <c r="BS1076" s="96"/>
    </row>
    <row r="1077" spans="14:71" x14ac:dyDescent="0.3">
      <c r="N1077" s="95"/>
      <c r="BS1077" s="96"/>
    </row>
    <row r="1078" spans="14:71" x14ac:dyDescent="0.3">
      <c r="N1078" s="95"/>
      <c r="BS1078" s="96"/>
    </row>
    <row r="1079" spans="14:71" x14ac:dyDescent="0.3">
      <c r="N1079" s="95"/>
      <c r="BS1079" s="96"/>
    </row>
    <row r="1080" spans="14:71" x14ac:dyDescent="0.3">
      <c r="N1080" s="95"/>
      <c r="BS1080" s="96"/>
    </row>
    <row r="1081" spans="14:71" x14ac:dyDescent="0.3">
      <c r="N1081" s="95"/>
      <c r="BS1081" s="96"/>
    </row>
    <row r="1082" spans="14:71" x14ac:dyDescent="0.3">
      <c r="N1082" s="95"/>
      <c r="BS1082" s="96"/>
    </row>
    <row r="1083" spans="14:71" x14ac:dyDescent="0.3">
      <c r="N1083" s="95"/>
      <c r="BS1083" s="96"/>
    </row>
    <row r="1084" spans="14:71" x14ac:dyDescent="0.3">
      <c r="N1084" s="95"/>
      <c r="BS1084" s="96"/>
    </row>
    <row r="1085" spans="14:71" x14ac:dyDescent="0.3">
      <c r="N1085" s="95"/>
      <c r="BS1085" s="96"/>
    </row>
    <row r="1086" spans="14:71" x14ac:dyDescent="0.3">
      <c r="N1086" s="95"/>
      <c r="BS1086" s="96"/>
    </row>
    <row r="1087" spans="14:71" x14ac:dyDescent="0.3">
      <c r="N1087" s="95"/>
      <c r="BS1087" s="96"/>
    </row>
    <row r="1088" spans="14:71" x14ac:dyDescent="0.3">
      <c r="N1088" s="95"/>
      <c r="BS1088" s="96"/>
    </row>
    <row r="1089" spans="14:71" x14ac:dyDescent="0.3">
      <c r="N1089" s="95"/>
      <c r="BS1089" s="96"/>
    </row>
    <row r="1090" spans="14:71" x14ac:dyDescent="0.3">
      <c r="N1090" s="95"/>
      <c r="BS1090" s="96"/>
    </row>
    <row r="1091" spans="14:71" x14ac:dyDescent="0.3">
      <c r="N1091" s="95"/>
      <c r="BS1091" s="96"/>
    </row>
    <row r="1092" spans="14:71" x14ac:dyDescent="0.3">
      <c r="N1092" s="95"/>
      <c r="BS1092" s="96"/>
    </row>
    <row r="1093" spans="14:71" x14ac:dyDescent="0.3">
      <c r="N1093" s="95"/>
      <c r="BS1093" s="96"/>
    </row>
    <row r="1094" spans="14:71" x14ac:dyDescent="0.3">
      <c r="N1094" s="95"/>
      <c r="BS1094" s="96"/>
    </row>
    <row r="1095" spans="14:71" x14ac:dyDescent="0.3">
      <c r="N1095" s="95"/>
      <c r="BS1095" s="96"/>
    </row>
    <row r="1096" spans="14:71" x14ac:dyDescent="0.3">
      <c r="N1096" s="95"/>
      <c r="BS1096" s="96"/>
    </row>
    <row r="1097" spans="14:71" x14ac:dyDescent="0.3">
      <c r="N1097" s="95"/>
      <c r="BS1097" s="96"/>
    </row>
    <row r="1098" spans="14:71" x14ac:dyDescent="0.3">
      <c r="N1098" s="95"/>
      <c r="BS1098" s="96"/>
    </row>
    <row r="1099" spans="14:71" x14ac:dyDescent="0.3">
      <c r="N1099" s="95"/>
      <c r="BS1099" s="96"/>
    </row>
    <row r="1100" spans="14:71" x14ac:dyDescent="0.3">
      <c r="N1100" s="95"/>
      <c r="BS1100" s="96"/>
    </row>
    <row r="1101" spans="14:71" x14ac:dyDescent="0.3">
      <c r="N1101" s="95"/>
      <c r="BS1101" s="96"/>
    </row>
    <row r="1102" spans="14:71" x14ac:dyDescent="0.3">
      <c r="N1102" s="95"/>
      <c r="BS1102" s="96"/>
    </row>
    <row r="1103" spans="14:71" x14ac:dyDescent="0.3">
      <c r="N1103" s="95"/>
      <c r="BS1103" s="96"/>
    </row>
    <row r="1104" spans="14:71" x14ac:dyDescent="0.3">
      <c r="N1104" s="95"/>
      <c r="BS1104" s="96"/>
    </row>
    <row r="1105" spans="14:71" x14ac:dyDescent="0.3">
      <c r="N1105" s="95"/>
      <c r="BS1105" s="96"/>
    </row>
    <row r="1106" spans="14:71" x14ac:dyDescent="0.3">
      <c r="N1106" s="95"/>
      <c r="BS1106" s="96"/>
    </row>
    <row r="1107" spans="14:71" x14ac:dyDescent="0.3">
      <c r="N1107" s="95"/>
      <c r="BS1107" s="96"/>
    </row>
    <row r="1108" spans="14:71" x14ac:dyDescent="0.3">
      <c r="N1108" s="95"/>
      <c r="BS1108" s="96"/>
    </row>
    <row r="1109" spans="14:71" x14ac:dyDescent="0.3">
      <c r="N1109" s="95"/>
      <c r="BS1109" s="96"/>
    </row>
    <row r="1110" spans="14:71" x14ac:dyDescent="0.3">
      <c r="N1110" s="95"/>
      <c r="BS1110" s="96"/>
    </row>
    <row r="1111" spans="14:71" x14ac:dyDescent="0.3">
      <c r="N1111" s="95"/>
      <c r="BS1111" s="96"/>
    </row>
    <row r="1112" spans="14:71" x14ac:dyDescent="0.3">
      <c r="N1112" s="95"/>
      <c r="BS1112" s="96"/>
    </row>
    <row r="1113" spans="14:71" x14ac:dyDescent="0.3">
      <c r="N1113" s="95"/>
      <c r="BS1113" s="96"/>
    </row>
    <row r="1114" spans="14:71" x14ac:dyDescent="0.3">
      <c r="N1114" s="95"/>
      <c r="BS1114" s="96"/>
    </row>
    <row r="1115" spans="14:71" x14ac:dyDescent="0.3">
      <c r="N1115" s="95"/>
      <c r="BS1115" s="96"/>
    </row>
    <row r="1116" spans="14:71" x14ac:dyDescent="0.3">
      <c r="N1116" s="95"/>
      <c r="BS1116" s="96"/>
    </row>
    <row r="1117" spans="14:71" x14ac:dyDescent="0.3">
      <c r="N1117" s="95"/>
      <c r="BS1117" s="96"/>
    </row>
    <row r="1118" spans="14:71" x14ac:dyDescent="0.3">
      <c r="N1118" s="95"/>
      <c r="BS1118" s="96"/>
    </row>
    <row r="1119" spans="14:71" x14ac:dyDescent="0.3">
      <c r="N1119" s="95"/>
      <c r="BS1119" s="96"/>
    </row>
    <row r="1120" spans="14:71" x14ac:dyDescent="0.3">
      <c r="N1120" s="95"/>
      <c r="BS1120" s="96"/>
    </row>
    <row r="1121" spans="14:71" x14ac:dyDescent="0.3">
      <c r="N1121" s="95"/>
      <c r="BS1121" s="96"/>
    </row>
    <row r="1122" spans="14:71" x14ac:dyDescent="0.3">
      <c r="N1122" s="95"/>
      <c r="BS1122" s="96"/>
    </row>
    <row r="1123" spans="14:71" x14ac:dyDescent="0.3">
      <c r="N1123" s="95"/>
      <c r="BS1123" s="96"/>
    </row>
    <row r="1124" spans="14:71" x14ac:dyDescent="0.3">
      <c r="N1124" s="95"/>
      <c r="BS1124" s="96"/>
    </row>
    <row r="1125" spans="14:71" x14ac:dyDescent="0.3">
      <c r="N1125" s="95"/>
      <c r="BS1125" s="96"/>
    </row>
    <row r="1126" spans="14:71" x14ac:dyDescent="0.3">
      <c r="N1126" s="95"/>
      <c r="BS1126" s="96"/>
    </row>
    <row r="1127" spans="14:71" x14ac:dyDescent="0.3">
      <c r="N1127" s="95"/>
      <c r="BS1127" s="96"/>
    </row>
    <row r="1128" spans="14:71" x14ac:dyDescent="0.3">
      <c r="N1128" s="95"/>
      <c r="BS1128" s="96"/>
    </row>
    <row r="1129" spans="14:71" x14ac:dyDescent="0.3">
      <c r="N1129" s="95"/>
      <c r="BS1129" s="96"/>
    </row>
    <row r="1130" spans="14:71" x14ac:dyDescent="0.3">
      <c r="N1130" s="95"/>
      <c r="BS1130" s="96"/>
    </row>
    <row r="1131" spans="14:71" x14ac:dyDescent="0.3">
      <c r="N1131" s="95"/>
      <c r="BS1131" s="96"/>
    </row>
    <row r="1132" spans="14:71" x14ac:dyDescent="0.3">
      <c r="N1132" s="95"/>
      <c r="BS1132" s="96"/>
    </row>
    <row r="1133" spans="14:71" x14ac:dyDescent="0.3">
      <c r="N1133" s="95"/>
      <c r="BS1133" s="96"/>
    </row>
    <row r="1134" spans="14:71" x14ac:dyDescent="0.3">
      <c r="N1134" s="95"/>
      <c r="BS1134" s="96"/>
    </row>
    <row r="1135" spans="14:71" x14ac:dyDescent="0.3">
      <c r="N1135" s="95"/>
      <c r="BS1135" s="96"/>
    </row>
    <row r="1136" spans="14:71" x14ac:dyDescent="0.3">
      <c r="N1136" s="95"/>
      <c r="BS1136" s="96"/>
    </row>
    <row r="1137" spans="14:71" x14ac:dyDescent="0.3">
      <c r="N1137" s="95"/>
      <c r="BS1137" s="96"/>
    </row>
    <row r="1138" spans="14:71" x14ac:dyDescent="0.3">
      <c r="N1138" s="95"/>
      <c r="BS1138" s="96"/>
    </row>
    <row r="1139" spans="14:71" x14ac:dyDescent="0.3">
      <c r="N1139" s="95"/>
      <c r="BS1139" s="96"/>
    </row>
    <row r="1140" spans="14:71" x14ac:dyDescent="0.3">
      <c r="N1140" s="95"/>
      <c r="BS1140" s="96"/>
    </row>
    <row r="1141" spans="14:71" x14ac:dyDescent="0.3">
      <c r="N1141" s="95"/>
      <c r="BS1141" s="96"/>
    </row>
    <row r="1142" spans="14:71" x14ac:dyDescent="0.3">
      <c r="N1142" s="95"/>
      <c r="BS1142" s="96"/>
    </row>
    <row r="1143" spans="14:71" x14ac:dyDescent="0.3">
      <c r="N1143" s="95"/>
      <c r="BS1143" s="96"/>
    </row>
    <row r="1144" spans="14:71" x14ac:dyDescent="0.3">
      <c r="N1144" s="95"/>
      <c r="BS1144" s="96"/>
    </row>
    <row r="1145" spans="14:71" x14ac:dyDescent="0.3">
      <c r="N1145" s="95"/>
      <c r="BS1145" s="96"/>
    </row>
    <row r="1146" spans="14:71" x14ac:dyDescent="0.3">
      <c r="N1146" s="95"/>
      <c r="BS1146" s="96"/>
    </row>
    <row r="1147" spans="14:71" x14ac:dyDescent="0.3">
      <c r="N1147" s="95"/>
      <c r="BS1147" s="96"/>
    </row>
    <row r="1148" spans="14:71" x14ac:dyDescent="0.3">
      <c r="N1148" s="95"/>
      <c r="BS1148" s="96"/>
    </row>
    <row r="1149" spans="14:71" x14ac:dyDescent="0.3">
      <c r="N1149" s="95"/>
      <c r="BS1149" s="96"/>
    </row>
    <row r="1150" spans="14:71" x14ac:dyDescent="0.3">
      <c r="N1150" s="95"/>
      <c r="BS1150" s="96"/>
    </row>
    <row r="1151" spans="14:71" x14ac:dyDescent="0.3">
      <c r="N1151" s="95"/>
      <c r="BS1151" s="96"/>
    </row>
    <row r="1152" spans="14:71" x14ac:dyDescent="0.3">
      <c r="N1152" s="95"/>
      <c r="BS1152" s="96"/>
    </row>
    <row r="1153" spans="14:71" x14ac:dyDescent="0.3">
      <c r="N1153" s="95"/>
      <c r="BS1153" s="96"/>
    </row>
    <row r="1154" spans="14:71" x14ac:dyDescent="0.3">
      <c r="N1154" s="95"/>
      <c r="BS1154" s="96"/>
    </row>
    <row r="1155" spans="14:71" x14ac:dyDescent="0.3">
      <c r="N1155" s="95"/>
      <c r="BS1155" s="96"/>
    </row>
    <row r="1156" spans="14:71" x14ac:dyDescent="0.3">
      <c r="N1156" s="95"/>
      <c r="BS1156" s="96"/>
    </row>
    <row r="1157" spans="14:71" x14ac:dyDescent="0.3">
      <c r="N1157" s="95"/>
      <c r="BS1157" s="96"/>
    </row>
    <row r="1158" spans="14:71" x14ac:dyDescent="0.3">
      <c r="N1158" s="95"/>
      <c r="BS1158" s="96"/>
    </row>
    <row r="1159" spans="14:71" x14ac:dyDescent="0.3">
      <c r="N1159" s="95"/>
      <c r="BS1159" s="96"/>
    </row>
    <row r="1160" spans="14:71" x14ac:dyDescent="0.3">
      <c r="N1160" s="95"/>
      <c r="BS1160" s="96"/>
    </row>
    <row r="1161" spans="14:71" x14ac:dyDescent="0.3">
      <c r="N1161" s="95"/>
      <c r="BS1161" s="96"/>
    </row>
    <row r="1162" spans="14:71" x14ac:dyDescent="0.3">
      <c r="N1162" s="95"/>
      <c r="BS1162" s="96"/>
    </row>
    <row r="1163" spans="14:71" x14ac:dyDescent="0.3">
      <c r="N1163" s="95"/>
      <c r="BS1163" s="96"/>
    </row>
    <row r="1164" spans="14:71" x14ac:dyDescent="0.3">
      <c r="N1164" s="95"/>
      <c r="BS1164" s="96"/>
    </row>
    <row r="1165" spans="14:71" x14ac:dyDescent="0.3">
      <c r="N1165" s="95"/>
      <c r="BS1165" s="96"/>
    </row>
    <row r="1166" spans="14:71" x14ac:dyDescent="0.3">
      <c r="N1166" s="95"/>
      <c r="BS1166" s="96"/>
    </row>
    <row r="1167" spans="14:71" x14ac:dyDescent="0.3">
      <c r="N1167" s="95"/>
      <c r="BS1167" s="96"/>
    </row>
    <row r="1168" spans="14:71" x14ac:dyDescent="0.3">
      <c r="N1168" s="95"/>
      <c r="BS1168" s="96"/>
    </row>
    <row r="1169" spans="14:71" x14ac:dyDescent="0.3">
      <c r="N1169" s="95"/>
      <c r="BS1169" s="96"/>
    </row>
    <row r="1170" spans="14:71" x14ac:dyDescent="0.3">
      <c r="N1170" s="95"/>
      <c r="BS1170" s="96"/>
    </row>
    <row r="1171" spans="14:71" x14ac:dyDescent="0.3">
      <c r="N1171" s="95"/>
      <c r="BS1171" s="96"/>
    </row>
    <row r="1172" spans="14:71" x14ac:dyDescent="0.3">
      <c r="N1172" s="95"/>
      <c r="BS1172" s="96"/>
    </row>
    <row r="1173" spans="14:71" x14ac:dyDescent="0.3">
      <c r="N1173" s="95"/>
      <c r="BS1173" s="96"/>
    </row>
    <row r="1174" spans="14:71" x14ac:dyDescent="0.3">
      <c r="N1174" s="95"/>
      <c r="BS1174" s="96"/>
    </row>
    <row r="1175" spans="14:71" x14ac:dyDescent="0.3">
      <c r="N1175" s="95"/>
      <c r="BS1175" s="96"/>
    </row>
    <row r="1176" spans="14:71" x14ac:dyDescent="0.3">
      <c r="N1176" s="95"/>
      <c r="BS1176" s="96"/>
    </row>
    <row r="1177" spans="14:71" x14ac:dyDescent="0.3">
      <c r="N1177" s="95"/>
      <c r="BS1177" s="96"/>
    </row>
    <row r="1178" spans="14:71" x14ac:dyDescent="0.3">
      <c r="N1178" s="95"/>
      <c r="BS1178" s="96"/>
    </row>
    <row r="1179" spans="14:71" x14ac:dyDescent="0.3">
      <c r="N1179" s="95"/>
      <c r="BS1179" s="96"/>
    </row>
    <row r="1180" spans="14:71" x14ac:dyDescent="0.3">
      <c r="N1180" s="95"/>
      <c r="BS1180" s="96"/>
    </row>
    <row r="1181" spans="14:71" x14ac:dyDescent="0.3">
      <c r="N1181" s="95"/>
      <c r="BS1181" s="96"/>
    </row>
    <row r="1182" spans="14:71" x14ac:dyDescent="0.3">
      <c r="N1182" s="95"/>
      <c r="BS1182" s="96"/>
    </row>
    <row r="1183" spans="14:71" x14ac:dyDescent="0.3">
      <c r="N1183" s="95"/>
      <c r="BS1183" s="96"/>
    </row>
    <row r="1184" spans="14:71" x14ac:dyDescent="0.3">
      <c r="N1184" s="95"/>
      <c r="BS1184" s="96"/>
    </row>
    <row r="1185" spans="14:71" x14ac:dyDescent="0.3">
      <c r="N1185" s="95"/>
      <c r="BS1185" s="96"/>
    </row>
    <row r="1186" spans="14:71" x14ac:dyDescent="0.3">
      <c r="N1186" s="95"/>
      <c r="BS1186" s="96"/>
    </row>
    <row r="1187" spans="14:71" x14ac:dyDescent="0.3">
      <c r="N1187" s="95"/>
      <c r="BS1187" s="96"/>
    </row>
    <row r="1188" spans="14:71" x14ac:dyDescent="0.3">
      <c r="N1188" s="95"/>
      <c r="BS1188" s="96"/>
    </row>
    <row r="1189" spans="14:71" x14ac:dyDescent="0.3">
      <c r="N1189" s="95"/>
      <c r="BS1189" s="96"/>
    </row>
    <row r="1190" spans="14:71" x14ac:dyDescent="0.3">
      <c r="N1190" s="95"/>
      <c r="BS1190" s="96"/>
    </row>
    <row r="1191" spans="14:71" x14ac:dyDescent="0.3">
      <c r="N1191" s="95"/>
      <c r="BS1191" s="96"/>
    </row>
    <row r="1192" spans="14:71" x14ac:dyDescent="0.3">
      <c r="N1192" s="95"/>
      <c r="BS1192" s="96"/>
    </row>
    <row r="1193" spans="14:71" x14ac:dyDescent="0.3">
      <c r="N1193" s="95"/>
      <c r="BS1193" s="96"/>
    </row>
    <row r="1194" spans="14:71" x14ac:dyDescent="0.3">
      <c r="N1194" s="95"/>
      <c r="BS1194" s="96"/>
    </row>
    <row r="1195" spans="14:71" x14ac:dyDescent="0.3">
      <c r="N1195" s="95"/>
      <c r="BS1195" s="96"/>
    </row>
    <row r="1196" spans="14:71" x14ac:dyDescent="0.3">
      <c r="N1196" s="95"/>
      <c r="BS1196" s="96"/>
    </row>
    <row r="1197" spans="14:71" x14ac:dyDescent="0.3">
      <c r="N1197" s="95"/>
      <c r="BS1197" s="96"/>
    </row>
    <row r="1198" spans="14:71" x14ac:dyDescent="0.3">
      <c r="N1198" s="95"/>
      <c r="BS1198" s="96"/>
    </row>
    <row r="1199" spans="14:71" x14ac:dyDescent="0.3">
      <c r="N1199" s="95"/>
      <c r="BS1199" s="96"/>
    </row>
    <row r="1200" spans="14:71" x14ac:dyDescent="0.3">
      <c r="N1200" s="95"/>
      <c r="BS1200" s="96"/>
    </row>
    <row r="1201" spans="14:71" x14ac:dyDescent="0.3">
      <c r="N1201" s="95"/>
      <c r="BS1201" s="96"/>
    </row>
    <row r="1202" spans="14:71" x14ac:dyDescent="0.3">
      <c r="N1202" s="95"/>
      <c r="BS1202" s="96"/>
    </row>
    <row r="1203" spans="14:71" x14ac:dyDescent="0.3">
      <c r="N1203" s="95"/>
      <c r="BS1203" s="96"/>
    </row>
    <row r="1204" spans="14:71" x14ac:dyDescent="0.3">
      <c r="N1204" s="95"/>
      <c r="BS1204" s="96"/>
    </row>
    <row r="1205" spans="14:71" x14ac:dyDescent="0.3">
      <c r="N1205" s="95"/>
      <c r="BS1205" s="96"/>
    </row>
    <row r="1206" spans="14:71" x14ac:dyDescent="0.3">
      <c r="N1206" s="95"/>
      <c r="BS1206" s="96"/>
    </row>
    <row r="1207" spans="14:71" x14ac:dyDescent="0.3">
      <c r="N1207" s="95"/>
      <c r="BS1207" s="96"/>
    </row>
    <row r="1208" spans="14:71" x14ac:dyDescent="0.3">
      <c r="N1208" s="95"/>
      <c r="BS1208" s="96"/>
    </row>
    <row r="1209" spans="14:71" x14ac:dyDescent="0.3">
      <c r="N1209" s="95"/>
      <c r="BS1209" s="96"/>
    </row>
    <row r="1210" spans="14:71" x14ac:dyDescent="0.3">
      <c r="N1210" s="95"/>
      <c r="BS1210" s="96"/>
    </row>
    <row r="1211" spans="14:71" x14ac:dyDescent="0.3">
      <c r="N1211" s="95"/>
      <c r="BS1211" s="96"/>
    </row>
    <row r="1212" spans="14:71" x14ac:dyDescent="0.3">
      <c r="N1212" s="95"/>
      <c r="BS1212" s="96"/>
    </row>
    <row r="1213" spans="14:71" x14ac:dyDescent="0.3">
      <c r="N1213" s="95"/>
      <c r="BS1213" s="96"/>
    </row>
    <row r="1214" spans="14:71" x14ac:dyDescent="0.3">
      <c r="N1214" s="95"/>
      <c r="BS1214" s="96"/>
    </row>
    <row r="1215" spans="14:71" x14ac:dyDescent="0.3">
      <c r="N1215" s="95"/>
      <c r="BS1215" s="96"/>
    </row>
    <row r="1216" spans="14:71" x14ac:dyDescent="0.3">
      <c r="N1216" s="95"/>
      <c r="BS1216" s="96"/>
    </row>
    <row r="1217" spans="14:71" x14ac:dyDescent="0.3">
      <c r="N1217" s="95"/>
      <c r="BS1217" s="96"/>
    </row>
    <row r="1218" spans="14:71" x14ac:dyDescent="0.3">
      <c r="N1218" s="95"/>
      <c r="BS1218" s="96"/>
    </row>
    <row r="1219" spans="14:71" x14ac:dyDescent="0.3">
      <c r="N1219" s="95"/>
      <c r="BS1219" s="96"/>
    </row>
    <row r="1220" spans="14:71" x14ac:dyDescent="0.3">
      <c r="N1220" s="95"/>
      <c r="BS1220" s="96"/>
    </row>
    <row r="1221" spans="14:71" x14ac:dyDescent="0.3">
      <c r="N1221" s="95"/>
      <c r="BS1221" s="96"/>
    </row>
    <row r="1222" spans="14:71" x14ac:dyDescent="0.3">
      <c r="N1222" s="95"/>
      <c r="BS1222" s="96"/>
    </row>
    <row r="1223" spans="14:71" x14ac:dyDescent="0.3">
      <c r="N1223" s="95"/>
      <c r="BS1223" s="96"/>
    </row>
    <row r="1224" spans="14:71" x14ac:dyDescent="0.3">
      <c r="N1224" s="95"/>
      <c r="BS1224" s="96"/>
    </row>
    <row r="1225" spans="14:71" x14ac:dyDescent="0.3">
      <c r="N1225" s="95"/>
      <c r="BS1225" s="96"/>
    </row>
    <row r="1226" spans="14:71" x14ac:dyDescent="0.3">
      <c r="N1226" s="95"/>
      <c r="BS1226" s="96"/>
    </row>
    <row r="1227" spans="14:71" x14ac:dyDescent="0.3">
      <c r="N1227" s="95"/>
      <c r="BS1227" s="96"/>
    </row>
    <row r="1228" spans="14:71" x14ac:dyDescent="0.3">
      <c r="N1228" s="95"/>
      <c r="BS1228" s="96"/>
    </row>
    <row r="1229" spans="14:71" x14ac:dyDescent="0.3">
      <c r="N1229" s="95"/>
      <c r="BS1229" s="96"/>
    </row>
    <row r="1230" spans="14:71" x14ac:dyDescent="0.3">
      <c r="N1230" s="95"/>
      <c r="BS1230" s="96"/>
    </row>
    <row r="1231" spans="14:71" x14ac:dyDescent="0.3">
      <c r="N1231" s="95"/>
      <c r="BS1231" s="96"/>
    </row>
    <row r="1232" spans="14:71" x14ac:dyDescent="0.3">
      <c r="N1232" s="95"/>
      <c r="BS1232" s="96"/>
    </row>
    <row r="1233" spans="14:71" x14ac:dyDescent="0.3">
      <c r="N1233" s="95"/>
      <c r="BS1233" s="96"/>
    </row>
    <row r="1234" spans="14:71" x14ac:dyDescent="0.3">
      <c r="N1234" s="95"/>
      <c r="BS1234" s="96"/>
    </row>
    <row r="1235" spans="14:71" x14ac:dyDescent="0.3">
      <c r="N1235" s="95"/>
      <c r="BS1235" s="96"/>
    </row>
    <row r="1236" spans="14:71" x14ac:dyDescent="0.3">
      <c r="N1236" s="95"/>
      <c r="BS1236" s="96"/>
    </row>
    <row r="1237" spans="14:71" x14ac:dyDescent="0.3">
      <c r="N1237" s="95"/>
      <c r="BS1237" s="96"/>
    </row>
    <row r="1238" spans="14:71" x14ac:dyDescent="0.3">
      <c r="N1238" s="95"/>
      <c r="BS1238" s="96"/>
    </row>
    <row r="1239" spans="14:71" x14ac:dyDescent="0.3">
      <c r="N1239" s="95"/>
      <c r="BS1239" s="96"/>
    </row>
    <row r="1240" spans="14:71" x14ac:dyDescent="0.3">
      <c r="N1240" s="95"/>
      <c r="BS1240" s="96"/>
    </row>
    <row r="1241" spans="14:71" x14ac:dyDescent="0.3">
      <c r="N1241" s="95"/>
      <c r="BS1241" s="96"/>
    </row>
    <row r="1242" spans="14:71" x14ac:dyDescent="0.3">
      <c r="N1242" s="95"/>
      <c r="BS1242" s="96"/>
    </row>
    <row r="1243" spans="14:71" x14ac:dyDescent="0.3">
      <c r="N1243" s="95"/>
      <c r="BS1243" s="96"/>
    </row>
    <row r="1244" spans="14:71" x14ac:dyDescent="0.3">
      <c r="N1244" s="95"/>
      <c r="BS1244" s="96"/>
    </row>
    <row r="1245" spans="14:71" x14ac:dyDescent="0.3">
      <c r="N1245" s="95"/>
      <c r="BS1245" s="96"/>
    </row>
    <row r="1246" spans="14:71" x14ac:dyDescent="0.3">
      <c r="N1246" s="95"/>
      <c r="BS1246" s="96"/>
    </row>
    <row r="1247" spans="14:71" x14ac:dyDescent="0.3">
      <c r="N1247" s="95"/>
      <c r="BS1247" s="96"/>
    </row>
    <row r="1248" spans="14:71" x14ac:dyDescent="0.3">
      <c r="N1248" s="95"/>
      <c r="BS1248" s="96"/>
    </row>
    <row r="1249" spans="14:71" x14ac:dyDescent="0.3">
      <c r="N1249" s="95"/>
      <c r="BS1249" s="96"/>
    </row>
    <row r="1250" spans="14:71" x14ac:dyDescent="0.3">
      <c r="N1250" s="95"/>
      <c r="BS1250" s="96"/>
    </row>
    <row r="1251" spans="14:71" x14ac:dyDescent="0.3">
      <c r="N1251" s="95"/>
      <c r="BS1251" s="96"/>
    </row>
    <row r="1252" spans="14:71" x14ac:dyDescent="0.3">
      <c r="N1252" s="95"/>
      <c r="BS1252" s="96"/>
    </row>
    <row r="1253" spans="14:71" x14ac:dyDescent="0.3">
      <c r="N1253" s="95"/>
      <c r="BS1253" s="96"/>
    </row>
    <row r="1254" spans="14:71" x14ac:dyDescent="0.3">
      <c r="N1254" s="95"/>
      <c r="BS1254" s="96"/>
    </row>
    <row r="1255" spans="14:71" x14ac:dyDescent="0.3">
      <c r="N1255" s="95"/>
      <c r="BS1255" s="96"/>
    </row>
    <row r="1256" spans="14:71" x14ac:dyDescent="0.3">
      <c r="N1256" s="95"/>
      <c r="BS1256" s="96"/>
    </row>
    <row r="1257" spans="14:71" x14ac:dyDescent="0.3">
      <c r="N1257" s="95"/>
      <c r="BS1257" s="96"/>
    </row>
    <row r="1258" spans="14:71" x14ac:dyDescent="0.3">
      <c r="N1258" s="95"/>
      <c r="BS1258" s="96"/>
    </row>
    <row r="1259" spans="14:71" x14ac:dyDescent="0.3">
      <c r="N1259" s="95"/>
      <c r="BS1259" s="96"/>
    </row>
    <row r="1260" spans="14:71" x14ac:dyDescent="0.3">
      <c r="N1260" s="95"/>
      <c r="BS1260" s="96"/>
    </row>
    <row r="1261" spans="14:71" x14ac:dyDescent="0.3">
      <c r="N1261" s="95"/>
      <c r="BS1261" s="96"/>
    </row>
    <row r="1262" spans="14:71" x14ac:dyDescent="0.3">
      <c r="N1262" s="95"/>
      <c r="BS1262" s="96"/>
    </row>
    <row r="1263" spans="14:71" x14ac:dyDescent="0.3">
      <c r="N1263" s="95"/>
      <c r="BS1263" s="96"/>
    </row>
    <row r="1264" spans="14:71" x14ac:dyDescent="0.3">
      <c r="N1264" s="95"/>
      <c r="BS1264" s="96"/>
    </row>
    <row r="1265" spans="14:71" x14ac:dyDescent="0.3">
      <c r="N1265" s="95"/>
      <c r="BS1265" s="96"/>
    </row>
    <row r="1266" spans="14:71" x14ac:dyDescent="0.3">
      <c r="N1266" s="95"/>
      <c r="BS1266" s="96"/>
    </row>
    <row r="1267" spans="14:71" x14ac:dyDescent="0.3">
      <c r="N1267" s="95"/>
      <c r="BS1267" s="96"/>
    </row>
    <row r="1268" spans="14:71" x14ac:dyDescent="0.3">
      <c r="N1268" s="95"/>
      <c r="BS1268" s="96"/>
    </row>
    <row r="1269" spans="14:71" x14ac:dyDescent="0.3">
      <c r="N1269" s="95"/>
      <c r="BS1269" s="96"/>
    </row>
    <row r="1270" spans="14:71" x14ac:dyDescent="0.3">
      <c r="N1270" s="95"/>
      <c r="BS1270" s="96"/>
    </row>
    <row r="1271" spans="14:71" x14ac:dyDescent="0.3">
      <c r="N1271" s="95"/>
      <c r="BS1271" s="96"/>
    </row>
    <row r="1272" spans="14:71" x14ac:dyDescent="0.3">
      <c r="N1272" s="95"/>
      <c r="BS1272" s="96"/>
    </row>
    <row r="1273" spans="14:71" x14ac:dyDescent="0.3">
      <c r="N1273" s="95"/>
      <c r="BS1273" s="96"/>
    </row>
    <row r="1274" spans="14:71" x14ac:dyDescent="0.3">
      <c r="N1274" s="95"/>
      <c r="BS1274" s="96"/>
    </row>
    <row r="1275" spans="14:71" x14ac:dyDescent="0.3">
      <c r="N1275" s="95"/>
      <c r="BS1275" s="96"/>
    </row>
    <row r="1276" spans="14:71" x14ac:dyDescent="0.3">
      <c r="N1276" s="95"/>
      <c r="BS1276" s="96"/>
    </row>
    <row r="1277" spans="14:71" x14ac:dyDescent="0.3">
      <c r="N1277" s="95"/>
      <c r="BS1277" s="96"/>
    </row>
    <row r="1278" spans="14:71" x14ac:dyDescent="0.3">
      <c r="N1278" s="95"/>
      <c r="BS1278" s="96"/>
    </row>
    <row r="1279" spans="14:71" x14ac:dyDescent="0.3">
      <c r="N1279" s="95"/>
      <c r="BS1279" s="96"/>
    </row>
    <row r="1280" spans="14:71" x14ac:dyDescent="0.3">
      <c r="N1280" s="95"/>
      <c r="BS1280" s="96"/>
    </row>
    <row r="1281" spans="14:71" x14ac:dyDescent="0.3">
      <c r="N1281" s="95"/>
      <c r="BS1281" s="96"/>
    </row>
    <row r="1282" spans="14:71" x14ac:dyDescent="0.3">
      <c r="N1282" s="95"/>
      <c r="BS1282" s="96"/>
    </row>
    <row r="1283" spans="14:71" x14ac:dyDescent="0.3">
      <c r="N1283" s="95"/>
      <c r="BS1283" s="96"/>
    </row>
    <row r="1284" spans="14:71" x14ac:dyDescent="0.3">
      <c r="N1284" s="95"/>
      <c r="BS1284" s="96"/>
    </row>
    <row r="1285" spans="14:71" x14ac:dyDescent="0.3">
      <c r="N1285" s="95"/>
      <c r="BS1285" s="96"/>
    </row>
    <row r="1286" spans="14:71" x14ac:dyDescent="0.3">
      <c r="N1286" s="95"/>
      <c r="BS1286" s="96"/>
    </row>
    <row r="1287" spans="14:71" x14ac:dyDescent="0.3">
      <c r="N1287" s="95"/>
      <c r="BS1287" s="96"/>
    </row>
    <row r="1288" spans="14:71" x14ac:dyDescent="0.3">
      <c r="N1288" s="95"/>
      <c r="BS1288" s="96"/>
    </row>
    <row r="1289" spans="14:71" x14ac:dyDescent="0.3">
      <c r="N1289" s="95"/>
      <c r="BS1289" s="96"/>
    </row>
    <row r="1290" spans="14:71" x14ac:dyDescent="0.3">
      <c r="N1290" s="95"/>
      <c r="BS1290" s="96"/>
    </row>
    <row r="1291" spans="14:71" x14ac:dyDescent="0.3">
      <c r="N1291" s="95"/>
      <c r="BS1291" s="96"/>
    </row>
    <row r="1292" spans="14:71" x14ac:dyDescent="0.3">
      <c r="N1292" s="95"/>
      <c r="BS1292" s="96"/>
    </row>
    <row r="1293" spans="14:71" x14ac:dyDescent="0.3">
      <c r="N1293" s="95"/>
      <c r="BS1293" s="96"/>
    </row>
    <row r="1294" spans="14:71" x14ac:dyDescent="0.3">
      <c r="N1294" s="95"/>
      <c r="BS1294" s="96"/>
    </row>
    <row r="1295" spans="14:71" x14ac:dyDescent="0.3">
      <c r="N1295" s="95"/>
      <c r="BS1295" s="96"/>
    </row>
    <row r="1296" spans="14:71" x14ac:dyDescent="0.3">
      <c r="N1296" s="95"/>
      <c r="BS1296" s="96"/>
    </row>
    <row r="1297" spans="14:71" x14ac:dyDescent="0.3">
      <c r="N1297" s="95"/>
      <c r="BS1297" s="96"/>
    </row>
    <row r="1298" spans="14:71" x14ac:dyDescent="0.3">
      <c r="N1298" s="95"/>
      <c r="BS1298" s="96"/>
    </row>
    <row r="1299" spans="14:71" x14ac:dyDescent="0.3">
      <c r="N1299" s="95"/>
      <c r="BS1299" s="96"/>
    </row>
    <row r="1300" spans="14:71" x14ac:dyDescent="0.3">
      <c r="N1300" s="95"/>
      <c r="BS1300" s="96"/>
    </row>
    <row r="1301" spans="14:71" x14ac:dyDescent="0.3">
      <c r="N1301" s="95"/>
      <c r="BS1301" s="96"/>
    </row>
    <row r="1302" spans="14:71" x14ac:dyDescent="0.3">
      <c r="N1302" s="95"/>
      <c r="BS1302" s="96"/>
    </row>
    <row r="1303" spans="14:71" x14ac:dyDescent="0.3">
      <c r="N1303" s="95"/>
      <c r="BS1303" s="96"/>
    </row>
    <row r="1304" spans="14:71" x14ac:dyDescent="0.3">
      <c r="N1304" s="95"/>
      <c r="BS1304" s="96"/>
    </row>
    <row r="1305" spans="14:71" x14ac:dyDescent="0.3">
      <c r="N1305" s="95"/>
      <c r="BS1305" s="96"/>
    </row>
    <row r="1306" spans="14:71" x14ac:dyDescent="0.3">
      <c r="N1306" s="95"/>
      <c r="BS1306" s="96"/>
    </row>
    <row r="1307" spans="14:71" x14ac:dyDescent="0.3">
      <c r="N1307" s="95"/>
      <c r="BS1307" s="96"/>
    </row>
    <row r="1308" spans="14:71" x14ac:dyDescent="0.3">
      <c r="N1308" s="95"/>
      <c r="BS1308" s="96"/>
    </row>
    <row r="1309" spans="14:71" x14ac:dyDescent="0.3">
      <c r="N1309" s="95"/>
      <c r="BS1309" s="96"/>
    </row>
    <row r="1310" spans="14:71" x14ac:dyDescent="0.3">
      <c r="N1310" s="95"/>
      <c r="BS1310" s="96"/>
    </row>
    <row r="1311" spans="14:71" x14ac:dyDescent="0.3">
      <c r="N1311" s="95"/>
      <c r="BS1311" s="96"/>
    </row>
    <row r="1312" spans="14:71" x14ac:dyDescent="0.3">
      <c r="N1312" s="95"/>
      <c r="BS1312" s="96"/>
    </row>
    <row r="1313" spans="14:71" x14ac:dyDescent="0.3">
      <c r="N1313" s="95"/>
      <c r="BS1313" s="96"/>
    </row>
    <row r="1314" spans="14:71" x14ac:dyDescent="0.3">
      <c r="N1314" s="95"/>
      <c r="BS1314" s="96"/>
    </row>
    <row r="1315" spans="14:71" x14ac:dyDescent="0.3">
      <c r="N1315" s="95"/>
      <c r="BS1315" s="96"/>
    </row>
    <row r="1316" spans="14:71" x14ac:dyDescent="0.3">
      <c r="N1316" s="95"/>
      <c r="BS1316" s="96"/>
    </row>
    <row r="1317" spans="14:71" x14ac:dyDescent="0.3">
      <c r="N1317" s="95"/>
      <c r="BS1317" s="96"/>
    </row>
    <row r="1318" spans="14:71" x14ac:dyDescent="0.3">
      <c r="N1318" s="95"/>
      <c r="BS1318" s="96"/>
    </row>
    <row r="1319" spans="14:71" x14ac:dyDescent="0.3">
      <c r="N1319" s="95"/>
      <c r="BS1319" s="96"/>
    </row>
    <row r="1320" spans="14:71" x14ac:dyDescent="0.3">
      <c r="N1320" s="95"/>
      <c r="BS1320" s="96"/>
    </row>
    <row r="1321" spans="14:71" x14ac:dyDescent="0.3">
      <c r="N1321" s="95"/>
      <c r="BS1321" s="96"/>
    </row>
    <row r="1322" spans="14:71" x14ac:dyDescent="0.3">
      <c r="N1322" s="95"/>
      <c r="BS1322" s="96"/>
    </row>
    <row r="1323" spans="14:71" x14ac:dyDescent="0.3">
      <c r="N1323" s="95"/>
      <c r="BS1323" s="96"/>
    </row>
    <row r="1324" spans="14:71" x14ac:dyDescent="0.3">
      <c r="N1324" s="95"/>
      <c r="BS1324" s="96"/>
    </row>
    <row r="1325" spans="14:71" x14ac:dyDescent="0.3">
      <c r="N1325" s="95"/>
      <c r="BS1325" s="96"/>
    </row>
    <row r="1326" spans="14:71" x14ac:dyDescent="0.3">
      <c r="N1326" s="95"/>
      <c r="BS1326" s="96"/>
    </row>
    <row r="1327" spans="14:71" x14ac:dyDescent="0.3">
      <c r="N1327" s="95"/>
      <c r="BS1327" s="96"/>
    </row>
    <row r="1328" spans="14:71" x14ac:dyDescent="0.3">
      <c r="N1328" s="95"/>
      <c r="BS1328" s="96"/>
    </row>
    <row r="1329" spans="14:71" x14ac:dyDescent="0.3">
      <c r="N1329" s="95"/>
      <c r="BS1329" s="96"/>
    </row>
    <row r="1330" spans="14:71" x14ac:dyDescent="0.3">
      <c r="N1330" s="95"/>
      <c r="BS1330" s="96"/>
    </row>
    <row r="1331" spans="14:71" x14ac:dyDescent="0.3">
      <c r="N1331" s="95"/>
      <c r="BS1331" s="96"/>
    </row>
    <row r="1332" spans="14:71" x14ac:dyDescent="0.3">
      <c r="N1332" s="95"/>
      <c r="BS1332" s="96"/>
    </row>
    <row r="1333" spans="14:71" x14ac:dyDescent="0.3">
      <c r="N1333" s="95"/>
      <c r="BS1333" s="96"/>
    </row>
    <row r="1334" spans="14:71" x14ac:dyDescent="0.3">
      <c r="N1334" s="95"/>
      <c r="BS1334" s="96"/>
    </row>
    <row r="1335" spans="14:71" x14ac:dyDescent="0.3">
      <c r="N1335" s="95"/>
      <c r="BS1335" s="96"/>
    </row>
    <row r="1336" spans="14:71" x14ac:dyDescent="0.3">
      <c r="N1336" s="95"/>
      <c r="BS1336" s="96"/>
    </row>
    <row r="1337" spans="14:71" x14ac:dyDescent="0.3">
      <c r="N1337" s="95"/>
      <c r="BS1337" s="96"/>
    </row>
    <row r="1338" spans="14:71" x14ac:dyDescent="0.3">
      <c r="N1338" s="95"/>
      <c r="BS1338" s="96"/>
    </row>
    <row r="1339" spans="14:71" x14ac:dyDescent="0.3">
      <c r="N1339" s="95"/>
      <c r="BS1339" s="96"/>
    </row>
    <row r="1340" spans="14:71" x14ac:dyDescent="0.3">
      <c r="N1340" s="95"/>
      <c r="BS1340" s="96"/>
    </row>
    <row r="1341" spans="14:71" x14ac:dyDescent="0.3">
      <c r="N1341" s="95"/>
      <c r="BS1341" s="96"/>
    </row>
    <row r="1342" spans="14:71" x14ac:dyDescent="0.3">
      <c r="N1342" s="95"/>
      <c r="BS1342" s="96"/>
    </row>
    <row r="1343" spans="14:71" x14ac:dyDescent="0.3">
      <c r="N1343" s="95"/>
      <c r="BS1343" s="96"/>
    </row>
    <row r="1344" spans="14:71" x14ac:dyDescent="0.3">
      <c r="N1344" s="95"/>
      <c r="BS1344" s="96"/>
    </row>
    <row r="1345" spans="14:71" x14ac:dyDescent="0.3">
      <c r="N1345" s="95"/>
      <c r="BS1345" s="96"/>
    </row>
    <row r="1346" spans="14:71" x14ac:dyDescent="0.3">
      <c r="N1346" s="95"/>
      <c r="BS1346" s="96"/>
    </row>
    <row r="1347" spans="14:71" x14ac:dyDescent="0.3">
      <c r="N1347" s="95"/>
      <c r="BS1347" s="96"/>
    </row>
    <row r="1348" spans="14:71" x14ac:dyDescent="0.3">
      <c r="N1348" s="95"/>
      <c r="BS1348" s="96"/>
    </row>
    <row r="1349" spans="14:71" x14ac:dyDescent="0.3">
      <c r="N1349" s="95"/>
      <c r="BS1349" s="96"/>
    </row>
    <row r="1350" spans="14:71" x14ac:dyDescent="0.3">
      <c r="N1350" s="95"/>
      <c r="BS1350" s="96"/>
    </row>
    <row r="1351" spans="14:71" x14ac:dyDescent="0.3">
      <c r="N1351" s="95"/>
      <c r="BS1351" s="96"/>
    </row>
  </sheetData>
  <autoFilter ref="A1:BW90"/>
  <conditionalFormatting sqref="D2:D1351">
    <cfRule type="duplicateValues" dxfId="0" priority="8"/>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J21"/>
  <sheetViews>
    <sheetView workbookViewId="0">
      <selection activeCell="I28" sqref="I28"/>
    </sheetView>
  </sheetViews>
  <sheetFormatPr baseColWidth="10" defaultRowHeight="15" x14ac:dyDescent="0.25"/>
  <cols>
    <col min="1" max="2" width="13.42578125" customWidth="1"/>
    <col min="3" max="3" width="14.42578125" customWidth="1"/>
    <col min="4" max="4" width="11" customWidth="1"/>
    <col min="6" max="6" width="12.140625" customWidth="1"/>
    <col min="7" max="7" width="15.7109375" customWidth="1"/>
    <col min="8" max="8" width="12.7109375" customWidth="1"/>
    <col min="9" max="9" width="20.85546875" customWidth="1"/>
  </cols>
  <sheetData>
    <row r="1" spans="1:10" ht="15.75" x14ac:dyDescent="0.25">
      <c r="A1" s="178" t="s">
        <v>300</v>
      </c>
      <c r="B1" s="178"/>
      <c r="C1" s="178"/>
      <c r="D1" s="178"/>
      <c r="E1" s="178"/>
      <c r="F1" s="178"/>
      <c r="G1" s="178"/>
      <c r="H1" s="178"/>
      <c r="I1" s="179"/>
      <c r="J1" s="176" t="s">
        <v>309</v>
      </c>
    </row>
    <row r="2" spans="1:10" ht="15" customHeight="1" x14ac:dyDescent="0.25">
      <c r="A2" s="182" t="s">
        <v>307</v>
      </c>
      <c r="B2" s="182"/>
      <c r="C2" s="182"/>
      <c r="D2" s="182"/>
      <c r="E2" s="180" t="s">
        <v>297</v>
      </c>
      <c r="F2" s="180" t="s">
        <v>298</v>
      </c>
      <c r="G2" s="180" t="s">
        <v>299</v>
      </c>
      <c r="H2" s="180" t="s">
        <v>280</v>
      </c>
      <c r="I2" s="180" t="s">
        <v>287</v>
      </c>
      <c r="J2" s="176"/>
    </row>
    <row r="3" spans="1:10" x14ac:dyDescent="0.25">
      <c r="A3" s="83" t="s">
        <v>145</v>
      </c>
      <c r="B3" s="84" t="s">
        <v>306</v>
      </c>
      <c r="C3" s="83" t="s">
        <v>145</v>
      </c>
      <c r="D3" s="84" t="s">
        <v>306</v>
      </c>
      <c r="E3" s="181"/>
      <c r="F3" s="181"/>
      <c r="G3" s="181"/>
      <c r="H3" s="181"/>
      <c r="I3" s="181"/>
      <c r="J3" s="177"/>
    </row>
    <row r="4" spans="1:10" x14ac:dyDescent="0.25">
      <c r="A4" s="15">
        <v>12</v>
      </c>
      <c r="B4" s="14">
        <v>10000</v>
      </c>
      <c r="C4" s="15">
        <v>12</v>
      </c>
      <c r="D4" s="14">
        <v>0</v>
      </c>
      <c r="E4" s="14">
        <v>500</v>
      </c>
      <c r="F4" s="14">
        <v>310</v>
      </c>
      <c r="G4" s="14">
        <v>0</v>
      </c>
      <c r="H4" s="14">
        <v>3400</v>
      </c>
      <c r="I4" s="14">
        <v>14000</v>
      </c>
      <c r="J4" s="14">
        <f>SUM(B4,D4,E4:I4)</f>
        <v>28210</v>
      </c>
    </row>
    <row r="5" spans="1:10" x14ac:dyDescent="0.25">
      <c r="A5" s="13">
        <v>100</v>
      </c>
      <c r="B5" s="14">
        <v>9276</v>
      </c>
      <c r="C5" s="13">
        <v>100</v>
      </c>
      <c r="D5" s="14">
        <v>0</v>
      </c>
      <c r="E5" s="14">
        <v>500</v>
      </c>
      <c r="F5" s="14">
        <v>310</v>
      </c>
      <c r="G5" s="14">
        <v>0</v>
      </c>
      <c r="H5" s="14">
        <v>3270</v>
      </c>
      <c r="I5" s="14">
        <v>0</v>
      </c>
      <c r="J5" s="14">
        <f t="shared" ref="J5:J21" si="0">SUM(B5,D5,E5:I5)</f>
        <v>13356</v>
      </c>
    </row>
    <row r="6" spans="1:10" x14ac:dyDescent="0.25">
      <c r="A6" s="13">
        <v>200</v>
      </c>
      <c r="B6" s="14">
        <v>9276</v>
      </c>
      <c r="C6" s="13">
        <v>200</v>
      </c>
      <c r="D6" s="14">
        <v>0</v>
      </c>
      <c r="E6" s="14">
        <v>500</v>
      </c>
      <c r="F6" s="14">
        <v>310</v>
      </c>
      <c r="G6" s="14">
        <v>0</v>
      </c>
      <c r="H6" s="14">
        <v>3270</v>
      </c>
      <c r="I6" s="14">
        <v>0</v>
      </c>
      <c r="J6" s="14">
        <f t="shared" si="0"/>
        <v>13356</v>
      </c>
    </row>
    <row r="7" spans="1:10" x14ac:dyDescent="0.25">
      <c r="A7" s="13">
        <v>300</v>
      </c>
      <c r="B7" s="14">
        <v>8365</v>
      </c>
      <c r="C7" s="13">
        <v>300</v>
      </c>
      <c r="D7" s="14">
        <v>0</v>
      </c>
      <c r="E7" s="14">
        <v>500</v>
      </c>
      <c r="F7" s="14">
        <v>310</v>
      </c>
      <c r="G7" s="14">
        <v>0</v>
      </c>
      <c r="H7" s="14">
        <v>3000</v>
      </c>
      <c r="I7" s="14">
        <v>0</v>
      </c>
      <c r="J7" s="14">
        <f t="shared" si="0"/>
        <v>12175</v>
      </c>
    </row>
    <row r="8" spans="1:10" x14ac:dyDescent="0.25">
      <c r="A8" s="13">
        <v>500</v>
      </c>
      <c r="B8" s="14">
        <v>8365</v>
      </c>
      <c r="C8" s="13">
        <v>500</v>
      </c>
      <c r="D8" s="14">
        <v>0</v>
      </c>
      <c r="E8" s="14">
        <v>500</v>
      </c>
      <c r="F8" s="14">
        <v>310</v>
      </c>
      <c r="G8" s="14">
        <v>0</v>
      </c>
      <c r="H8" s="14">
        <v>1800</v>
      </c>
      <c r="I8" s="14">
        <v>0</v>
      </c>
      <c r="J8" s="14">
        <f t="shared" si="0"/>
        <v>10975</v>
      </c>
    </row>
    <row r="9" spans="1:10" x14ac:dyDescent="0.25">
      <c r="A9" s="13">
        <v>600</v>
      </c>
      <c r="B9" s="14">
        <v>8365</v>
      </c>
      <c r="C9" s="13">
        <v>600</v>
      </c>
      <c r="D9" s="14">
        <v>0</v>
      </c>
      <c r="E9" s="14">
        <v>500</v>
      </c>
      <c r="F9" s="14">
        <v>310</v>
      </c>
      <c r="G9" s="14">
        <v>200</v>
      </c>
      <c r="H9" s="14">
        <v>1700</v>
      </c>
      <c r="I9" s="14">
        <v>0</v>
      </c>
      <c r="J9" s="14">
        <f t="shared" si="0"/>
        <v>11075</v>
      </c>
    </row>
    <row r="10" spans="1:10" x14ac:dyDescent="0.25">
      <c r="A10" s="13">
        <v>700</v>
      </c>
      <c r="B10" s="14">
        <v>8365</v>
      </c>
      <c r="C10" s="13">
        <v>700</v>
      </c>
      <c r="D10" s="14">
        <v>0</v>
      </c>
      <c r="E10" s="14">
        <v>500</v>
      </c>
      <c r="F10" s="14">
        <v>310</v>
      </c>
      <c r="G10" s="14">
        <v>200</v>
      </c>
      <c r="H10" s="14">
        <v>1424</v>
      </c>
      <c r="I10" s="14">
        <v>0</v>
      </c>
      <c r="J10" s="14">
        <f t="shared" si="0"/>
        <v>10799</v>
      </c>
    </row>
    <row r="11" spans="1:10" x14ac:dyDescent="0.25">
      <c r="A11" s="13">
        <v>800</v>
      </c>
      <c r="B11" s="14">
        <v>8365</v>
      </c>
      <c r="C11" s="13">
        <v>800</v>
      </c>
      <c r="D11" s="14">
        <v>0</v>
      </c>
      <c r="E11" s="14">
        <v>500</v>
      </c>
      <c r="F11" s="14">
        <v>310</v>
      </c>
      <c r="G11" s="14">
        <v>200</v>
      </c>
      <c r="H11" s="14">
        <v>1100</v>
      </c>
      <c r="I11" s="14">
        <v>0</v>
      </c>
      <c r="J11" s="14">
        <f t="shared" si="0"/>
        <v>10475</v>
      </c>
    </row>
    <row r="12" spans="1:10" x14ac:dyDescent="0.25">
      <c r="A12" s="13">
        <v>900</v>
      </c>
      <c r="B12" s="14">
        <v>8365</v>
      </c>
      <c r="C12" s="13">
        <v>900</v>
      </c>
      <c r="D12" s="14">
        <v>0</v>
      </c>
      <c r="E12" s="14">
        <v>500</v>
      </c>
      <c r="F12" s="14">
        <v>310</v>
      </c>
      <c r="G12" s="14">
        <v>200</v>
      </c>
      <c r="H12" s="14">
        <v>1000</v>
      </c>
      <c r="I12" s="14">
        <v>0</v>
      </c>
      <c r="J12" s="14">
        <f t="shared" si="0"/>
        <v>10375</v>
      </c>
    </row>
    <row r="13" spans="1:10" x14ac:dyDescent="0.25">
      <c r="A13" s="13">
        <v>1000</v>
      </c>
      <c r="B13" s="14">
        <v>8365</v>
      </c>
      <c r="C13" s="13">
        <v>1000</v>
      </c>
      <c r="D13" s="14">
        <v>0</v>
      </c>
      <c r="E13" s="14">
        <v>500</v>
      </c>
      <c r="F13" s="14">
        <v>310</v>
      </c>
      <c r="G13" s="14">
        <v>200</v>
      </c>
      <c r="H13" s="14">
        <v>750</v>
      </c>
      <c r="I13" s="14">
        <v>0</v>
      </c>
      <c r="J13" s="14">
        <f t="shared" si="0"/>
        <v>10125</v>
      </c>
    </row>
    <row r="14" spans="1:10" x14ac:dyDescent="0.25">
      <c r="A14" s="13">
        <v>1100</v>
      </c>
      <c r="B14" s="14">
        <v>8365</v>
      </c>
      <c r="C14" s="13">
        <v>1100</v>
      </c>
      <c r="D14" s="14">
        <v>0</v>
      </c>
      <c r="E14" s="14">
        <v>500</v>
      </c>
      <c r="F14" s="14">
        <v>310</v>
      </c>
      <c r="G14" s="14">
        <v>200</v>
      </c>
      <c r="H14" s="14">
        <v>750</v>
      </c>
      <c r="I14" s="14">
        <v>0</v>
      </c>
      <c r="J14" s="14">
        <f t="shared" si="0"/>
        <v>10125</v>
      </c>
    </row>
    <row r="15" spans="1:10" x14ac:dyDescent="0.25">
      <c r="A15" s="13">
        <v>1200</v>
      </c>
      <c r="B15" s="14">
        <v>8365</v>
      </c>
      <c r="C15" s="13">
        <v>1200</v>
      </c>
      <c r="D15" s="14">
        <v>0</v>
      </c>
      <c r="E15" s="14">
        <v>500</v>
      </c>
      <c r="F15" s="14">
        <v>310</v>
      </c>
      <c r="G15" s="14">
        <v>200</v>
      </c>
      <c r="H15" s="14">
        <v>750</v>
      </c>
      <c r="I15" s="14">
        <v>0</v>
      </c>
      <c r="J15" s="14">
        <f t="shared" si="0"/>
        <v>10125</v>
      </c>
    </row>
    <row r="16" spans="1:10" x14ac:dyDescent="0.25">
      <c r="A16" s="13">
        <v>1300</v>
      </c>
      <c r="B16" s="14">
        <v>8365</v>
      </c>
      <c r="C16" s="13">
        <v>1300</v>
      </c>
      <c r="D16" s="14">
        <v>0</v>
      </c>
      <c r="E16" s="14">
        <v>500</v>
      </c>
      <c r="F16" s="14">
        <v>310</v>
      </c>
      <c r="G16" s="14">
        <v>200</v>
      </c>
      <c r="H16" s="14">
        <v>750</v>
      </c>
      <c r="I16" s="14">
        <v>0</v>
      </c>
      <c r="J16" s="14">
        <f t="shared" si="0"/>
        <v>10125</v>
      </c>
    </row>
    <row r="17" spans="1:10" x14ac:dyDescent="0.25">
      <c r="A17" s="13">
        <v>5120</v>
      </c>
      <c r="B17" s="14">
        <v>0</v>
      </c>
      <c r="C17" s="13">
        <v>5120</v>
      </c>
      <c r="D17" s="14">
        <v>8365</v>
      </c>
      <c r="E17" s="14">
        <v>500</v>
      </c>
      <c r="F17" s="14">
        <v>310</v>
      </c>
      <c r="G17" s="14">
        <v>825</v>
      </c>
      <c r="H17" s="14">
        <v>800</v>
      </c>
      <c r="I17" s="14">
        <v>0</v>
      </c>
      <c r="J17" s="14">
        <f t="shared" si="0"/>
        <v>10800</v>
      </c>
    </row>
    <row r="18" spans="1:10" x14ac:dyDescent="0.25">
      <c r="A18" s="13">
        <v>5040</v>
      </c>
      <c r="B18" s="14">
        <v>0</v>
      </c>
      <c r="C18" s="13">
        <v>5040</v>
      </c>
      <c r="D18" s="14">
        <v>8365</v>
      </c>
      <c r="E18" s="14">
        <v>500</v>
      </c>
      <c r="F18" s="14">
        <v>310</v>
      </c>
      <c r="G18" s="14">
        <v>825</v>
      </c>
      <c r="H18" s="14">
        <v>800</v>
      </c>
      <c r="I18" s="14">
        <v>0</v>
      </c>
      <c r="J18" s="14">
        <f t="shared" si="0"/>
        <v>10800</v>
      </c>
    </row>
    <row r="19" spans="1:10" x14ac:dyDescent="0.25">
      <c r="A19" s="13">
        <v>5030</v>
      </c>
      <c r="B19" s="14">
        <v>0</v>
      </c>
      <c r="C19" s="13">
        <v>5030</v>
      </c>
      <c r="D19" s="14">
        <v>8365</v>
      </c>
      <c r="E19" s="14">
        <v>500</v>
      </c>
      <c r="F19" s="14">
        <v>310</v>
      </c>
      <c r="G19" s="14">
        <v>825</v>
      </c>
      <c r="H19" s="14">
        <v>800</v>
      </c>
      <c r="I19" s="14">
        <v>0</v>
      </c>
      <c r="J19" s="14">
        <f t="shared" si="0"/>
        <v>10800</v>
      </c>
    </row>
    <row r="20" spans="1:10" x14ac:dyDescent="0.25">
      <c r="A20" s="13">
        <v>5020</v>
      </c>
      <c r="B20" s="14">
        <v>0</v>
      </c>
      <c r="C20" s="13">
        <v>5020</v>
      </c>
      <c r="D20" s="14">
        <v>8365</v>
      </c>
      <c r="E20" s="14">
        <v>500</v>
      </c>
      <c r="F20" s="14">
        <v>310</v>
      </c>
      <c r="G20" s="14">
        <v>825</v>
      </c>
      <c r="H20" s="14">
        <v>800</v>
      </c>
      <c r="I20" s="14">
        <v>0</v>
      </c>
      <c r="J20" s="14">
        <f t="shared" si="0"/>
        <v>10800</v>
      </c>
    </row>
    <row r="21" spans="1:10" x14ac:dyDescent="0.25">
      <c r="A21" s="13">
        <v>5010</v>
      </c>
      <c r="B21" s="14">
        <v>0</v>
      </c>
      <c r="C21" s="13">
        <v>5010</v>
      </c>
      <c r="D21" s="14">
        <v>8365</v>
      </c>
      <c r="E21" s="14">
        <v>500</v>
      </c>
      <c r="F21" s="14">
        <v>310</v>
      </c>
      <c r="G21" s="14">
        <v>825</v>
      </c>
      <c r="H21" s="14">
        <v>800</v>
      </c>
      <c r="I21" s="14">
        <v>0</v>
      </c>
      <c r="J21" s="14">
        <f t="shared" si="0"/>
        <v>10800</v>
      </c>
    </row>
  </sheetData>
  <mergeCells count="8">
    <mergeCell ref="J1:J3"/>
    <mergeCell ref="A1:I1"/>
    <mergeCell ref="E2:E3"/>
    <mergeCell ref="F2:F3"/>
    <mergeCell ref="G2:G3"/>
    <mergeCell ref="H2:H3"/>
    <mergeCell ref="I2:I3"/>
    <mergeCell ref="A2:D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150"/>
  <sheetViews>
    <sheetView zoomScale="110" zoomScaleNormal="110" workbookViewId="0">
      <pane xSplit="4" ySplit="3" topLeftCell="E4" activePane="bottomRight" state="frozen"/>
      <selection pane="topRight" activeCell="E1" sqref="E1"/>
      <selection pane="bottomLeft" activeCell="A4" sqref="A4"/>
      <selection pane="bottomRight" activeCell="F27" sqref="F27"/>
    </sheetView>
  </sheetViews>
  <sheetFormatPr baseColWidth="10" defaultColWidth="11.5703125" defaultRowHeight="16.5" x14ac:dyDescent="0.3"/>
  <cols>
    <col min="1" max="1" width="3.42578125" style="5" customWidth="1"/>
    <col min="2" max="2" width="11.7109375" style="4" bestFit="1" customWidth="1"/>
    <col min="3" max="3" width="51.140625" style="5" customWidth="1"/>
    <col min="4" max="4" width="13.28515625" style="5" bestFit="1" customWidth="1"/>
    <col min="5" max="12" width="12.28515625" style="5" bestFit="1" customWidth="1"/>
    <col min="13" max="13" width="12.5703125" style="5" bestFit="1" customWidth="1"/>
    <col min="14" max="16" width="12.28515625" style="5" bestFit="1" customWidth="1"/>
    <col min="17" max="16384" width="11.5703125" style="5"/>
  </cols>
  <sheetData>
    <row r="2" spans="2:16" x14ac:dyDescent="0.3">
      <c r="D2" s="120"/>
      <c r="E2" s="120"/>
    </row>
    <row r="3" spans="2:16" s="6" customFormat="1" ht="36.6" customHeight="1" x14ac:dyDescent="0.25">
      <c r="B3" s="2" t="s">
        <v>211</v>
      </c>
      <c r="C3" s="2" t="s">
        <v>212</v>
      </c>
      <c r="D3" s="3" t="s">
        <v>213</v>
      </c>
      <c r="E3" s="2" t="s">
        <v>214</v>
      </c>
      <c r="F3" s="2" t="s">
        <v>215</v>
      </c>
      <c r="G3" s="2" t="s">
        <v>216</v>
      </c>
      <c r="H3" s="2" t="s">
        <v>217</v>
      </c>
      <c r="I3" s="2" t="s">
        <v>218</v>
      </c>
      <c r="J3" s="2" t="s">
        <v>219</v>
      </c>
      <c r="K3" s="2" t="s">
        <v>220</v>
      </c>
      <c r="L3" s="2" t="s">
        <v>221</v>
      </c>
      <c r="M3" s="2" t="s">
        <v>222</v>
      </c>
      <c r="N3" s="2" t="s">
        <v>223</v>
      </c>
      <c r="O3" s="2" t="s">
        <v>224</v>
      </c>
      <c r="P3" s="2" t="s">
        <v>225</v>
      </c>
    </row>
    <row r="4" spans="2:16" ht="14.45" customHeight="1" x14ac:dyDescent="0.3">
      <c r="B4" s="183" t="s">
        <v>226</v>
      </c>
      <c r="C4" s="183"/>
      <c r="D4" s="8">
        <f t="shared" ref="D4:P4" si="0">SUM(D5:D53)</f>
        <v>0</v>
      </c>
      <c r="E4" s="8">
        <f t="shared" si="0"/>
        <v>0</v>
      </c>
      <c r="F4" s="8">
        <f t="shared" si="0"/>
        <v>0</v>
      </c>
      <c r="G4" s="8">
        <f t="shared" si="0"/>
        <v>0</v>
      </c>
      <c r="H4" s="8">
        <f t="shared" si="0"/>
        <v>0</v>
      </c>
      <c r="I4" s="8">
        <f t="shared" si="0"/>
        <v>0</v>
      </c>
      <c r="J4" s="8">
        <f t="shared" si="0"/>
        <v>0</v>
      </c>
      <c r="K4" s="8">
        <f t="shared" si="0"/>
        <v>0</v>
      </c>
      <c r="L4" s="8">
        <f t="shared" si="0"/>
        <v>0</v>
      </c>
      <c r="M4" s="8">
        <f t="shared" si="0"/>
        <v>0</v>
      </c>
      <c r="N4" s="8">
        <f t="shared" si="0"/>
        <v>0</v>
      </c>
      <c r="O4" s="8">
        <f t="shared" si="0"/>
        <v>0</v>
      </c>
      <c r="P4" s="8">
        <f t="shared" si="0"/>
        <v>0</v>
      </c>
    </row>
    <row r="5" spans="2:16" x14ac:dyDescent="0.3">
      <c r="B5" s="1">
        <v>11301</v>
      </c>
      <c r="C5" t="s">
        <v>227</v>
      </c>
      <c r="D5" s="9">
        <f>SUM(E5:P5)</f>
        <v>0</v>
      </c>
      <c r="E5" s="10">
        <v>0</v>
      </c>
      <c r="F5" s="10">
        <v>0</v>
      </c>
      <c r="G5" s="10">
        <v>0</v>
      </c>
      <c r="H5" s="10">
        <v>0</v>
      </c>
      <c r="I5" s="10">
        <v>0</v>
      </c>
      <c r="J5" s="10">
        <v>0</v>
      </c>
      <c r="K5" s="10">
        <v>0</v>
      </c>
      <c r="L5" s="10">
        <v>0</v>
      </c>
      <c r="M5" s="10">
        <v>0</v>
      </c>
      <c r="N5" s="10">
        <v>0</v>
      </c>
      <c r="O5" s="10">
        <v>0</v>
      </c>
      <c r="P5" s="10">
        <v>0</v>
      </c>
    </row>
    <row r="6" spans="2:16" x14ac:dyDescent="0.3">
      <c r="B6" s="1">
        <v>11302</v>
      </c>
      <c r="C6" t="s">
        <v>228</v>
      </c>
      <c r="D6" s="9">
        <f t="shared" ref="D6:D53" si="1">SUM(E6:P6)</f>
        <v>0</v>
      </c>
      <c r="E6" s="10">
        <v>0</v>
      </c>
      <c r="F6" s="10">
        <v>0</v>
      </c>
      <c r="G6" s="10">
        <v>0</v>
      </c>
      <c r="H6" s="10">
        <v>0</v>
      </c>
      <c r="I6" s="10">
        <v>0</v>
      </c>
      <c r="J6" s="10">
        <v>0</v>
      </c>
      <c r="K6" s="10">
        <v>0</v>
      </c>
      <c r="L6" s="10">
        <v>0</v>
      </c>
      <c r="M6" s="10">
        <v>0</v>
      </c>
      <c r="N6" s="10">
        <v>0</v>
      </c>
      <c r="O6" s="10">
        <v>0</v>
      </c>
      <c r="P6" s="10">
        <v>0</v>
      </c>
    </row>
    <row r="7" spans="2:16" x14ac:dyDescent="0.3">
      <c r="B7" s="1">
        <v>11303</v>
      </c>
      <c r="C7" t="s">
        <v>229</v>
      </c>
      <c r="D7" s="9">
        <f t="shared" si="1"/>
        <v>0</v>
      </c>
      <c r="E7" s="10">
        <v>0</v>
      </c>
      <c r="F7" s="10">
        <v>0</v>
      </c>
      <c r="G7" s="10">
        <v>0</v>
      </c>
      <c r="H7" s="10">
        <v>0</v>
      </c>
      <c r="I7" s="10">
        <v>0</v>
      </c>
      <c r="J7" s="10">
        <v>0</v>
      </c>
      <c r="K7" s="10">
        <v>0</v>
      </c>
      <c r="L7" s="10">
        <v>0</v>
      </c>
      <c r="M7" s="10">
        <v>0</v>
      </c>
      <c r="N7" s="10">
        <v>0</v>
      </c>
      <c r="O7" s="10">
        <v>0</v>
      </c>
      <c r="P7" s="10">
        <v>0</v>
      </c>
    </row>
    <row r="8" spans="2:16" x14ac:dyDescent="0.3">
      <c r="B8" s="1">
        <v>12101</v>
      </c>
      <c r="C8" t="s">
        <v>230</v>
      </c>
      <c r="D8" s="9">
        <f t="shared" si="1"/>
        <v>0</v>
      </c>
      <c r="E8" s="10">
        <v>0</v>
      </c>
      <c r="F8" s="10">
        <v>0</v>
      </c>
      <c r="G8" s="10">
        <v>0</v>
      </c>
      <c r="H8" s="10">
        <v>0</v>
      </c>
      <c r="I8" s="10">
        <v>0</v>
      </c>
      <c r="J8" s="10">
        <v>0</v>
      </c>
      <c r="K8" s="10">
        <v>0</v>
      </c>
      <c r="L8" s="10">
        <v>0</v>
      </c>
      <c r="M8" s="10">
        <v>0</v>
      </c>
      <c r="N8" s="10">
        <v>0</v>
      </c>
      <c r="O8" s="10">
        <v>0</v>
      </c>
      <c r="P8" s="10">
        <v>0</v>
      </c>
    </row>
    <row r="9" spans="2:16" x14ac:dyDescent="0.3">
      <c r="B9" s="1">
        <v>12201</v>
      </c>
      <c r="C9" t="s">
        <v>231</v>
      </c>
      <c r="D9" s="9">
        <f t="shared" si="1"/>
        <v>0</v>
      </c>
      <c r="E9" s="10">
        <v>0</v>
      </c>
      <c r="F9" s="10">
        <v>0</v>
      </c>
      <c r="G9" s="10">
        <v>0</v>
      </c>
      <c r="H9" s="10">
        <v>0</v>
      </c>
      <c r="I9" s="10">
        <v>0</v>
      </c>
      <c r="J9" s="10">
        <v>0</v>
      </c>
      <c r="K9" s="10">
        <v>0</v>
      </c>
      <c r="L9" s="10">
        <v>0</v>
      </c>
      <c r="M9" s="10">
        <v>0</v>
      </c>
      <c r="N9" s="10">
        <v>0</v>
      </c>
      <c r="O9" s="10">
        <v>0</v>
      </c>
      <c r="P9" s="10">
        <v>0</v>
      </c>
    </row>
    <row r="10" spans="2:16" x14ac:dyDescent="0.3">
      <c r="B10" s="1">
        <v>13101</v>
      </c>
      <c r="C10" t="s">
        <v>232</v>
      </c>
      <c r="D10" s="9">
        <f t="shared" si="1"/>
        <v>0</v>
      </c>
      <c r="E10" s="10">
        <v>0</v>
      </c>
      <c r="F10" s="10">
        <v>0</v>
      </c>
      <c r="G10" s="10">
        <v>0</v>
      </c>
      <c r="H10" s="10">
        <v>0</v>
      </c>
      <c r="I10" s="10">
        <v>0</v>
      </c>
      <c r="J10" s="10">
        <v>0</v>
      </c>
      <c r="K10" s="10">
        <v>0</v>
      </c>
      <c r="L10" s="10">
        <v>0</v>
      </c>
      <c r="M10" s="10">
        <v>0</v>
      </c>
      <c r="N10" s="10">
        <v>0</v>
      </c>
      <c r="O10" s="10">
        <v>0</v>
      </c>
      <c r="P10" s="10">
        <v>0</v>
      </c>
    </row>
    <row r="11" spans="2:16" x14ac:dyDescent="0.3">
      <c r="B11" s="1">
        <v>13102</v>
      </c>
      <c r="C11" t="s">
        <v>233</v>
      </c>
      <c r="D11" s="9">
        <f t="shared" si="1"/>
        <v>0</v>
      </c>
      <c r="E11" s="10">
        <v>0</v>
      </c>
      <c r="F11" s="10">
        <v>0</v>
      </c>
      <c r="G11" s="10">
        <v>0</v>
      </c>
      <c r="H11" s="10">
        <v>0</v>
      </c>
      <c r="I11" s="10">
        <v>0</v>
      </c>
      <c r="J11" s="10">
        <v>0</v>
      </c>
      <c r="K11" s="10">
        <v>0</v>
      </c>
      <c r="L11" s="10">
        <v>0</v>
      </c>
      <c r="M11" s="10">
        <v>0</v>
      </c>
      <c r="N11" s="10">
        <v>0</v>
      </c>
      <c r="O11" s="10">
        <v>0</v>
      </c>
      <c r="P11" s="10">
        <v>0</v>
      </c>
    </row>
    <row r="12" spans="2:16" x14ac:dyDescent="0.3">
      <c r="B12" s="1">
        <v>13103</v>
      </c>
      <c r="C12" t="s">
        <v>234</v>
      </c>
      <c r="D12" s="9">
        <f t="shared" si="1"/>
        <v>0</v>
      </c>
      <c r="E12" s="10">
        <v>0</v>
      </c>
      <c r="F12" s="10">
        <v>0</v>
      </c>
      <c r="G12" s="10">
        <v>0</v>
      </c>
      <c r="H12" s="10">
        <v>0</v>
      </c>
      <c r="I12" s="10">
        <v>0</v>
      </c>
      <c r="J12" s="10">
        <v>0</v>
      </c>
      <c r="K12" s="10">
        <v>0</v>
      </c>
      <c r="L12" s="10">
        <v>0</v>
      </c>
      <c r="M12" s="10">
        <v>0</v>
      </c>
      <c r="N12" s="10">
        <v>0</v>
      </c>
      <c r="O12" s="10">
        <v>0</v>
      </c>
      <c r="P12" s="10">
        <v>0</v>
      </c>
    </row>
    <row r="13" spans="2:16" x14ac:dyDescent="0.3">
      <c r="B13" s="1">
        <v>13201</v>
      </c>
      <c r="C13" t="s">
        <v>235</v>
      </c>
      <c r="D13" s="9">
        <f t="shared" si="1"/>
        <v>0</v>
      </c>
      <c r="E13" s="10">
        <v>0</v>
      </c>
      <c r="F13" s="10">
        <v>0</v>
      </c>
      <c r="G13" s="10">
        <v>0</v>
      </c>
      <c r="H13" s="10">
        <v>0</v>
      </c>
      <c r="I13" s="10">
        <v>0</v>
      </c>
      <c r="J13" s="10">
        <v>0</v>
      </c>
      <c r="K13" s="10">
        <v>0</v>
      </c>
      <c r="L13" s="10">
        <v>0</v>
      </c>
      <c r="M13" s="10">
        <v>0</v>
      </c>
      <c r="N13" s="10">
        <v>0</v>
      </c>
      <c r="O13" s="10">
        <v>0</v>
      </c>
      <c r="P13" s="10">
        <v>0</v>
      </c>
    </row>
    <row r="14" spans="2:16" x14ac:dyDescent="0.3">
      <c r="B14" s="1">
        <v>13202</v>
      </c>
      <c r="C14" t="s">
        <v>236</v>
      </c>
      <c r="D14" s="9">
        <f t="shared" si="1"/>
        <v>0</v>
      </c>
      <c r="E14" s="10">
        <v>0</v>
      </c>
      <c r="F14" s="10">
        <v>0</v>
      </c>
      <c r="G14" s="10">
        <v>0</v>
      </c>
      <c r="H14" s="10">
        <v>0</v>
      </c>
      <c r="I14" s="10">
        <v>0</v>
      </c>
      <c r="J14" s="10">
        <v>0</v>
      </c>
      <c r="K14" s="10">
        <v>0</v>
      </c>
      <c r="L14" s="10">
        <v>0</v>
      </c>
      <c r="M14" s="10">
        <v>0</v>
      </c>
      <c r="N14" s="10">
        <v>0</v>
      </c>
      <c r="O14" s="10">
        <v>0</v>
      </c>
      <c r="P14" s="10">
        <v>0</v>
      </c>
    </row>
    <row r="15" spans="2:16" x14ac:dyDescent="0.3">
      <c r="B15" s="1">
        <v>13203</v>
      </c>
      <c r="C15" t="s">
        <v>237</v>
      </c>
      <c r="D15" s="9">
        <f t="shared" si="1"/>
        <v>0</v>
      </c>
      <c r="E15" s="10">
        <v>0</v>
      </c>
      <c r="F15" s="10">
        <v>0</v>
      </c>
      <c r="G15" s="10">
        <v>0</v>
      </c>
      <c r="H15" s="10">
        <v>0</v>
      </c>
      <c r="I15" s="10">
        <v>0</v>
      </c>
      <c r="J15" s="10">
        <v>0</v>
      </c>
      <c r="K15" s="10">
        <v>0</v>
      </c>
      <c r="L15" s="10">
        <v>0</v>
      </c>
      <c r="M15" s="10">
        <v>0</v>
      </c>
      <c r="N15" s="10">
        <v>0</v>
      </c>
      <c r="O15" s="10">
        <v>0</v>
      </c>
      <c r="P15" s="10">
        <v>0</v>
      </c>
    </row>
    <row r="16" spans="2:16" x14ac:dyDescent="0.3">
      <c r="B16" s="1">
        <v>13204</v>
      </c>
      <c r="C16" t="s">
        <v>238</v>
      </c>
      <c r="D16" s="9">
        <f t="shared" si="1"/>
        <v>0</v>
      </c>
      <c r="E16" s="10">
        <v>0</v>
      </c>
      <c r="F16" s="10">
        <v>0</v>
      </c>
      <c r="G16" s="10">
        <v>0</v>
      </c>
      <c r="H16" s="10">
        <v>0</v>
      </c>
      <c r="I16" s="10">
        <v>0</v>
      </c>
      <c r="J16" s="10">
        <v>0</v>
      </c>
      <c r="K16" s="10">
        <v>0</v>
      </c>
      <c r="L16" s="10">
        <v>0</v>
      </c>
      <c r="M16" s="10">
        <v>0</v>
      </c>
      <c r="N16" s="10">
        <v>0</v>
      </c>
      <c r="O16" s="10">
        <v>0</v>
      </c>
      <c r="P16" s="10">
        <v>0</v>
      </c>
    </row>
    <row r="17" spans="2:16" x14ac:dyDescent="0.3">
      <c r="B17" s="1">
        <v>13205</v>
      </c>
      <c r="C17" t="s">
        <v>239</v>
      </c>
      <c r="D17" s="9">
        <f t="shared" si="1"/>
        <v>0</v>
      </c>
      <c r="E17" s="10">
        <v>0</v>
      </c>
      <c r="F17" s="10">
        <v>0</v>
      </c>
      <c r="G17" s="10">
        <v>0</v>
      </c>
      <c r="H17" s="10">
        <v>0</v>
      </c>
      <c r="I17" s="10">
        <v>0</v>
      </c>
      <c r="J17" s="10">
        <v>0</v>
      </c>
      <c r="K17" s="10">
        <v>0</v>
      </c>
      <c r="L17" s="10">
        <v>0</v>
      </c>
      <c r="M17" s="10">
        <v>0</v>
      </c>
      <c r="N17" s="10">
        <v>0</v>
      </c>
      <c r="O17" s="10">
        <v>0</v>
      </c>
      <c r="P17" s="10">
        <v>0</v>
      </c>
    </row>
    <row r="18" spans="2:16" x14ac:dyDescent="0.3">
      <c r="B18" s="1">
        <v>13401</v>
      </c>
      <c r="C18" t="s">
        <v>240</v>
      </c>
      <c r="D18" s="9">
        <f t="shared" si="1"/>
        <v>0</v>
      </c>
      <c r="E18" s="10">
        <v>0</v>
      </c>
      <c r="F18" s="10">
        <v>0</v>
      </c>
      <c r="G18" s="10">
        <v>0</v>
      </c>
      <c r="H18" s="10">
        <v>0</v>
      </c>
      <c r="I18" s="10">
        <v>0</v>
      </c>
      <c r="J18" s="10">
        <v>0</v>
      </c>
      <c r="K18" s="10">
        <v>0</v>
      </c>
      <c r="L18" s="10">
        <v>0</v>
      </c>
      <c r="M18" s="10">
        <v>0</v>
      </c>
      <c r="N18" s="10">
        <v>0</v>
      </c>
      <c r="O18" s="10">
        <v>0</v>
      </c>
      <c r="P18" s="10">
        <v>0</v>
      </c>
    </row>
    <row r="19" spans="2:16" x14ac:dyDescent="0.3">
      <c r="B19" s="1">
        <v>13402</v>
      </c>
      <c r="C19" t="s">
        <v>30</v>
      </c>
      <c r="D19" s="9">
        <f t="shared" si="1"/>
        <v>0</v>
      </c>
      <c r="E19" s="10">
        <v>0</v>
      </c>
      <c r="F19" s="10">
        <v>0</v>
      </c>
      <c r="G19" s="10">
        <v>0</v>
      </c>
      <c r="H19" s="10">
        <v>0</v>
      </c>
      <c r="I19" s="10">
        <v>0</v>
      </c>
      <c r="J19" s="10">
        <v>0</v>
      </c>
      <c r="K19" s="10">
        <v>0</v>
      </c>
      <c r="L19" s="10">
        <v>0</v>
      </c>
      <c r="M19" s="10">
        <v>0</v>
      </c>
      <c r="N19" s="10">
        <v>0</v>
      </c>
      <c r="O19" s="10">
        <v>0</v>
      </c>
      <c r="P19" s="10">
        <v>0</v>
      </c>
    </row>
    <row r="20" spans="2:16" x14ac:dyDescent="0.3">
      <c r="B20" s="1">
        <v>13403</v>
      </c>
      <c r="C20" t="s">
        <v>282</v>
      </c>
      <c r="D20" s="9">
        <f t="shared" si="1"/>
        <v>0</v>
      </c>
      <c r="E20" s="10">
        <v>0</v>
      </c>
      <c r="F20" s="10">
        <v>0</v>
      </c>
      <c r="G20" s="10">
        <v>0</v>
      </c>
      <c r="H20" s="10">
        <v>0</v>
      </c>
      <c r="I20" s="10">
        <v>0</v>
      </c>
      <c r="J20" s="10">
        <v>0</v>
      </c>
      <c r="K20" s="10">
        <v>0</v>
      </c>
      <c r="L20" s="10">
        <v>0</v>
      </c>
      <c r="M20" s="10">
        <v>0</v>
      </c>
      <c r="N20" s="10">
        <v>0</v>
      </c>
      <c r="O20" s="10">
        <v>0</v>
      </c>
      <c r="P20" s="10">
        <v>0</v>
      </c>
    </row>
    <row r="21" spans="2:16" x14ac:dyDescent="0.3">
      <c r="B21" s="1">
        <v>13404</v>
      </c>
      <c r="C21" t="s">
        <v>241</v>
      </c>
      <c r="D21" s="9">
        <f t="shared" si="1"/>
        <v>0</v>
      </c>
      <c r="E21" s="10">
        <v>0</v>
      </c>
      <c r="F21" s="10">
        <v>0</v>
      </c>
      <c r="G21" s="10">
        <v>0</v>
      </c>
      <c r="H21" s="10">
        <v>0</v>
      </c>
      <c r="I21" s="10">
        <v>0</v>
      </c>
      <c r="J21" s="10">
        <v>0</v>
      </c>
      <c r="K21" s="10">
        <v>0</v>
      </c>
      <c r="L21" s="10">
        <v>0</v>
      </c>
      <c r="M21" s="10">
        <v>0</v>
      </c>
      <c r="N21" s="10">
        <v>0</v>
      </c>
      <c r="O21" s="10">
        <v>0</v>
      </c>
      <c r="P21" s="10">
        <v>0</v>
      </c>
    </row>
    <row r="22" spans="2:16" x14ac:dyDescent="0.3">
      <c r="B22" s="1">
        <v>14101</v>
      </c>
      <c r="C22" t="s">
        <v>242</v>
      </c>
      <c r="D22" s="9">
        <f t="shared" si="1"/>
        <v>0</v>
      </c>
      <c r="E22" s="10">
        <v>0</v>
      </c>
      <c r="F22" s="10">
        <v>0</v>
      </c>
      <c r="G22" s="10">
        <v>0</v>
      </c>
      <c r="H22" s="10">
        <v>0</v>
      </c>
      <c r="I22" s="10">
        <v>0</v>
      </c>
      <c r="J22" s="10">
        <v>0</v>
      </c>
      <c r="K22" s="10">
        <v>0</v>
      </c>
      <c r="L22" s="10">
        <v>0</v>
      </c>
      <c r="M22" s="10">
        <v>0</v>
      </c>
      <c r="N22" s="10">
        <v>0</v>
      </c>
      <c r="O22" s="10">
        <v>0</v>
      </c>
      <c r="P22" s="10">
        <v>0</v>
      </c>
    </row>
    <row r="23" spans="2:16" x14ac:dyDescent="0.3">
      <c r="B23" s="1">
        <v>14104</v>
      </c>
      <c r="C23" t="s">
        <v>243</v>
      </c>
      <c r="D23" s="9">
        <f t="shared" si="1"/>
        <v>0</v>
      </c>
      <c r="E23" s="10">
        <v>0</v>
      </c>
      <c r="F23" s="10">
        <v>0</v>
      </c>
      <c r="G23" s="10">
        <v>0</v>
      </c>
      <c r="H23" s="10">
        <v>0</v>
      </c>
      <c r="I23" s="10">
        <v>0</v>
      </c>
      <c r="J23" s="10">
        <v>0</v>
      </c>
      <c r="K23" s="10">
        <v>0</v>
      </c>
      <c r="L23" s="10">
        <v>0</v>
      </c>
      <c r="M23" s="10">
        <v>0</v>
      </c>
      <c r="N23" s="10">
        <v>0</v>
      </c>
      <c r="O23" s="10">
        <v>0</v>
      </c>
      <c r="P23" s="10">
        <v>0</v>
      </c>
    </row>
    <row r="24" spans="2:16" x14ac:dyDescent="0.3">
      <c r="B24" s="1">
        <v>14201</v>
      </c>
      <c r="C24" t="s">
        <v>244</v>
      </c>
      <c r="D24" s="9">
        <f t="shared" si="1"/>
        <v>0</v>
      </c>
      <c r="E24" s="10">
        <v>0</v>
      </c>
      <c r="F24" s="10">
        <v>0</v>
      </c>
      <c r="G24" s="10">
        <v>0</v>
      </c>
      <c r="H24" s="10">
        <v>0</v>
      </c>
      <c r="I24" s="10">
        <v>0</v>
      </c>
      <c r="J24" s="10">
        <v>0</v>
      </c>
      <c r="K24" s="10">
        <v>0</v>
      </c>
      <c r="L24" s="10">
        <v>0</v>
      </c>
      <c r="M24" s="10">
        <v>0</v>
      </c>
      <c r="N24" s="10">
        <v>0</v>
      </c>
      <c r="O24" s="10">
        <v>0</v>
      </c>
      <c r="P24" s="10">
        <v>0</v>
      </c>
    </row>
    <row r="25" spans="2:16" x14ac:dyDescent="0.3">
      <c r="B25" s="1">
        <v>14301</v>
      </c>
      <c r="C25" t="s">
        <v>283</v>
      </c>
      <c r="D25" s="9">
        <f t="shared" si="1"/>
        <v>0</v>
      </c>
      <c r="E25" s="10">
        <v>0</v>
      </c>
      <c r="F25" s="10">
        <v>0</v>
      </c>
      <c r="G25" s="10">
        <v>0</v>
      </c>
      <c r="H25" s="10">
        <v>0</v>
      </c>
      <c r="I25" s="10">
        <v>0</v>
      </c>
      <c r="J25" s="10">
        <v>0</v>
      </c>
      <c r="K25" s="10">
        <v>0</v>
      </c>
      <c r="L25" s="10">
        <v>0</v>
      </c>
      <c r="M25" s="10">
        <v>0</v>
      </c>
      <c r="N25" s="10">
        <v>0</v>
      </c>
      <c r="O25" s="10">
        <v>0</v>
      </c>
      <c r="P25" s="10">
        <v>0</v>
      </c>
    </row>
    <row r="26" spans="2:16" x14ac:dyDescent="0.3">
      <c r="B26" s="1">
        <v>14302</v>
      </c>
      <c r="C26" t="s">
        <v>246</v>
      </c>
      <c r="D26" s="9">
        <f t="shared" si="1"/>
        <v>0</v>
      </c>
      <c r="E26" s="10">
        <v>0</v>
      </c>
      <c r="F26" s="10">
        <v>0</v>
      </c>
      <c r="G26" s="10">
        <v>0</v>
      </c>
      <c r="H26" s="10">
        <v>0</v>
      </c>
      <c r="I26" s="10">
        <v>0</v>
      </c>
      <c r="J26" s="10">
        <v>0</v>
      </c>
      <c r="K26" s="10">
        <v>0</v>
      </c>
      <c r="L26" s="10">
        <v>0</v>
      </c>
      <c r="M26" s="10">
        <v>0</v>
      </c>
      <c r="N26" s="10">
        <v>0</v>
      </c>
      <c r="O26" s="10">
        <v>0</v>
      </c>
      <c r="P26" s="10">
        <v>0</v>
      </c>
    </row>
    <row r="27" spans="2:16" x14ac:dyDescent="0.3">
      <c r="B27" s="1">
        <v>14401</v>
      </c>
      <c r="C27" t="s">
        <v>247</v>
      </c>
      <c r="D27" s="9">
        <f t="shared" si="1"/>
        <v>0</v>
      </c>
      <c r="E27" s="10">
        <v>0</v>
      </c>
      <c r="F27" s="10">
        <v>0</v>
      </c>
      <c r="G27" s="10">
        <v>0</v>
      </c>
      <c r="H27" s="10">
        <v>0</v>
      </c>
      <c r="I27" s="10">
        <v>0</v>
      </c>
      <c r="J27" s="10">
        <v>0</v>
      </c>
      <c r="K27" s="10">
        <v>0</v>
      </c>
      <c r="L27" s="10">
        <v>0</v>
      </c>
      <c r="M27" s="10">
        <v>0</v>
      </c>
      <c r="N27" s="10">
        <v>0</v>
      </c>
      <c r="O27" s="10">
        <v>0</v>
      </c>
      <c r="P27" s="10">
        <v>0</v>
      </c>
    </row>
    <row r="28" spans="2:16" x14ac:dyDescent="0.3">
      <c r="B28" s="1">
        <v>15101</v>
      </c>
      <c r="C28" t="s">
        <v>248</v>
      </c>
      <c r="D28" s="9">
        <f t="shared" si="1"/>
        <v>0</v>
      </c>
      <c r="E28" s="10">
        <v>0</v>
      </c>
      <c r="F28" s="10">
        <v>0</v>
      </c>
      <c r="G28" s="10">
        <v>0</v>
      </c>
      <c r="H28" s="10">
        <v>0</v>
      </c>
      <c r="I28" s="10">
        <v>0</v>
      </c>
      <c r="J28" s="10">
        <v>0</v>
      </c>
      <c r="K28" s="10">
        <v>0</v>
      </c>
      <c r="L28" s="10">
        <v>0</v>
      </c>
      <c r="M28" s="10">
        <v>0</v>
      </c>
      <c r="N28" s="10">
        <v>0</v>
      </c>
      <c r="O28" s="10">
        <v>0</v>
      </c>
      <c r="P28" s="10">
        <v>0</v>
      </c>
    </row>
    <row r="29" spans="2:16" x14ac:dyDescent="0.3">
      <c r="B29" s="1">
        <v>15201</v>
      </c>
      <c r="C29" t="s">
        <v>249</v>
      </c>
      <c r="D29" s="9">
        <f t="shared" si="1"/>
        <v>0</v>
      </c>
      <c r="E29" s="10">
        <v>0</v>
      </c>
      <c r="F29" s="10">
        <v>0</v>
      </c>
      <c r="G29" s="10">
        <v>0</v>
      </c>
      <c r="H29" s="10">
        <v>0</v>
      </c>
      <c r="I29" s="10">
        <v>0</v>
      </c>
      <c r="J29" s="10">
        <v>0</v>
      </c>
      <c r="K29" s="10">
        <v>0</v>
      </c>
      <c r="L29" s="10">
        <v>0</v>
      </c>
      <c r="M29" s="10">
        <v>0</v>
      </c>
      <c r="N29" s="10">
        <v>0</v>
      </c>
      <c r="O29" s="10">
        <v>0</v>
      </c>
      <c r="P29" s="10">
        <v>0</v>
      </c>
    </row>
    <row r="30" spans="2:16" x14ac:dyDescent="0.3">
      <c r="B30" s="1">
        <v>15301</v>
      </c>
      <c r="C30" t="s">
        <v>285</v>
      </c>
      <c r="D30" s="9">
        <f t="shared" si="1"/>
        <v>0</v>
      </c>
      <c r="E30" s="10">
        <v>0</v>
      </c>
      <c r="F30" s="10">
        <v>0</v>
      </c>
      <c r="G30" s="10">
        <v>0</v>
      </c>
      <c r="H30" s="10">
        <v>0</v>
      </c>
      <c r="I30" s="10">
        <v>0</v>
      </c>
      <c r="J30" s="10">
        <v>0</v>
      </c>
      <c r="K30" s="10">
        <v>0</v>
      </c>
      <c r="L30" s="10">
        <v>0</v>
      </c>
      <c r="M30" s="10">
        <v>0</v>
      </c>
      <c r="N30" s="10">
        <v>0</v>
      </c>
      <c r="O30" s="10">
        <v>0</v>
      </c>
      <c r="P30" s="10">
        <v>0</v>
      </c>
    </row>
    <row r="31" spans="2:16" x14ac:dyDescent="0.3">
      <c r="B31" s="1">
        <v>15401</v>
      </c>
      <c r="C31" t="s">
        <v>250</v>
      </c>
      <c r="D31" s="9">
        <f t="shared" si="1"/>
        <v>0</v>
      </c>
      <c r="E31" s="10">
        <v>0</v>
      </c>
      <c r="F31" s="10">
        <v>0</v>
      </c>
      <c r="G31" s="10">
        <v>0</v>
      </c>
      <c r="H31" s="10">
        <v>0</v>
      </c>
      <c r="I31" s="10">
        <v>0</v>
      </c>
      <c r="J31" s="10">
        <v>0</v>
      </c>
      <c r="K31" s="10">
        <v>0</v>
      </c>
      <c r="L31" s="10">
        <v>0</v>
      </c>
      <c r="M31" s="10">
        <v>0</v>
      </c>
      <c r="N31" s="10">
        <v>0</v>
      </c>
      <c r="O31" s="10">
        <v>0</v>
      </c>
      <c r="P31" s="10">
        <v>0</v>
      </c>
    </row>
    <row r="32" spans="2:16" x14ac:dyDescent="0.3">
      <c r="B32" s="1">
        <v>15402</v>
      </c>
      <c r="C32" t="s">
        <v>251</v>
      </c>
      <c r="D32" s="9">
        <f t="shared" si="1"/>
        <v>0</v>
      </c>
      <c r="E32" s="10">
        <v>0</v>
      </c>
      <c r="F32" s="10">
        <v>0</v>
      </c>
      <c r="G32" s="10">
        <v>0</v>
      </c>
      <c r="H32" s="10">
        <v>0</v>
      </c>
      <c r="I32" s="10">
        <v>0</v>
      </c>
      <c r="J32" s="10">
        <v>0</v>
      </c>
      <c r="K32" s="10">
        <v>0</v>
      </c>
      <c r="L32" s="10">
        <v>0</v>
      </c>
      <c r="M32" s="10">
        <v>0</v>
      </c>
      <c r="N32" s="10">
        <v>0</v>
      </c>
      <c r="O32" s="10">
        <v>0</v>
      </c>
      <c r="P32" s="10">
        <v>0</v>
      </c>
    </row>
    <row r="33" spans="2:16" x14ac:dyDescent="0.3">
      <c r="B33" s="1">
        <v>15403</v>
      </c>
      <c r="C33" t="s">
        <v>252</v>
      </c>
      <c r="D33" s="9">
        <f t="shared" si="1"/>
        <v>0</v>
      </c>
      <c r="E33" s="10">
        <v>0</v>
      </c>
      <c r="F33" s="10">
        <v>0</v>
      </c>
      <c r="G33" s="10">
        <v>0</v>
      </c>
      <c r="H33" s="10">
        <v>0</v>
      </c>
      <c r="I33" s="10">
        <v>0</v>
      </c>
      <c r="J33" s="10">
        <v>0</v>
      </c>
      <c r="K33" s="10">
        <v>0</v>
      </c>
      <c r="L33" s="10">
        <v>0</v>
      </c>
      <c r="M33" s="10">
        <v>0</v>
      </c>
      <c r="N33" s="10">
        <v>0</v>
      </c>
      <c r="O33" s="10">
        <v>0</v>
      </c>
      <c r="P33" s="10">
        <v>0</v>
      </c>
    </row>
    <row r="34" spans="2:16" x14ac:dyDescent="0.3">
      <c r="B34" s="1">
        <v>15404</v>
      </c>
      <c r="C34" t="s">
        <v>253</v>
      </c>
      <c r="D34" s="9">
        <f t="shared" si="1"/>
        <v>0</v>
      </c>
      <c r="E34" s="10">
        <v>0</v>
      </c>
      <c r="F34" s="10">
        <v>0</v>
      </c>
      <c r="G34" s="10">
        <v>0</v>
      </c>
      <c r="H34" s="10">
        <v>0</v>
      </c>
      <c r="I34" s="10">
        <v>0</v>
      </c>
      <c r="J34" s="10">
        <v>0</v>
      </c>
      <c r="K34" s="10">
        <v>0</v>
      </c>
      <c r="L34" s="10">
        <v>0</v>
      </c>
      <c r="M34" s="10">
        <v>0</v>
      </c>
      <c r="N34" s="10">
        <v>0</v>
      </c>
      <c r="O34" s="10">
        <v>0</v>
      </c>
      <c r="P34" s="10">
        <v>0</v>
      </c>
    </row>
    <row r="35" spans="2:16" x14ac:dyDescent="0.3">
      <c r="B35" s="1">
        <v>15405</v>
      </c>
      <c r="C35" t="s">
        <v>254</v>
      </c>
      <c r="D35" s="9">
        <f t="shared" si="1"/>
        <v>0</v>
      </c>
      <c r="E35" s="10">
        <v>0</v>
      </c>
      <c r="F35" s="10">
        <v>0</v>
      </c>
      <c r="G35" s="10">
        <v>0</v>
      </c>
      <c r="H35" s="10">
        <v>0</v>
      </c>
      <c r="I35" s="10">
        <v>0</v>
      </c>
      <c r="J35" s="10">
        <v>0</v>
      </c>
      <c r="K35" s="10">
        <v>0</v>
      </c>
      <c r="L35" s="10">
        <v>0</v>
      </c>
      <c r="M35" s="10">
        <v>0</v>
      </c>
      <c r="N35" s="10">
        <v>0</v>
      </c>
      <c r="O35" s="10">
        <v>0</v>
      </c>
      <c r="P35" s="10">
        <v>0</v>
      </c>
    </row>
    <row r="36" spans="2:16" x14ac:dyDescent="0.3">
      <c r="B36" s="1">
        <v>15406</v>
      </c>
      <c r="C36" t="s">
        <v>255</v>
      </c>
      <c r="D36" s="9">
        <f t="shared" si="1"/>
        <v>0</v>
      </c>
      <c r="E36" s="10">
        <v>0</v>
      </c>
      <c r="F36" s="10">
        <v>0</v>
      </c>
      <c r="G36" s="10">
        <v>0</v>
      </c>
      <c r="H36" s="10">
        <v>0</v>
      </c>
      <c r="I36" s="10">
        <v>0</v>
      </c>
      <c r="J36" s="10">
        <v>0</v>
      </c>
      <c r="K36" s="10">
        <v>0</v>
      </c>
      <c r="L36" s="10">
        <v>0</v>
      </c>
      <c r="M36" s="10">
        <v>0</v>
      </c>
      <c r="N36" s="10">
        <v>0</v>
      </c>
      <c r="O36" s="10">
        <v>0</v>
      </c>
      <c r="P36" s="10">
        <v>0</v>
      </c>
    </row>
    <row r="37" spans="2:16" x14ac:dyDescent="0.3">
      <c r="B37" s="1">
        <v>15407</v>
      </c>
      <c r="C37" t="s">
        <v>256</v>
      </c>
      <c r="D37" s="9">
        <f t="shared" si="1"/>
        <v>0</v>
      </c>
      <c r="E37" s="10">
        <v>0</v>
      </c>
      <c r="F37" s="10">
        <v>0</v>
      </c>
      <c r="G37" s="10">
        <v>0</v>
      </c>
      <c r="H37" s="10">
        <v>0</v>
      </c>
      <c r="I37" s="10">
        <v>0</v>
      </c>
      <c r="J37" s="10">
        <v>0</v>
      </c>
      <c r="K37" s="10">
        <v>0</v>
      </c>
      <c r="L37" s="10">
        <v>0</v>
      </c>
      <c r="M37" s="10">
        <v>0</v>
      </c>
      <c r="N37" s="10">
        <v>0</v>
      </c>
      <c r="O37" s="10">
        <v>0</v>
      </c>
      <c r="P37" s="10">
        <v>0</v>
      </c>
    </row>
    <row r="38" spans="2:16" x14ac:dyDescent="0.3">
      <c r="B38" s="1">
        <v>15408</v>
      </c>
      <c r="C38" t="s">
        <v>257</v>
      </c>
      <c r="D38" s="9">
        <f t="shared" si="1"/>
        <v>0</v>
      </c>
      <c r="E38" s="10">
        <v>0</v>
      </c>
      <c r="F38" s="10">
        <v>0</v>
      </c>
      <c r="G38" s="10">
        <v>0</v>
      </c>
      <c r="H38" s="10">
        <v>0</v>
      </c>
      <c r="I38" s="10">
        <v>0</v>
      </c>
      <c r="J38" s="10">
        <v>0</v>
      </c>
      <c r="K38" s="10">
        <v>0</v>
      </c>
      <c r="L38" s="10">
        <v>0</v>
      </c>
      <c r="M38" s="10">
        <v>0</v>
      </c>
      <c r="N38" s="10">
        <v>0</v>
      </c>
      <c r="O38" s="10">
        <v>0</v>
      </c>
      <c r="P38" s="10">
        <v>0</v>
      </c>
    </row>
    <row r="39" spans="2:16" x14ac:dyDescent="0.3">
      <c r="B39" s="1">
        <v>15410</v>
      </c>
      <c r="C39" t="s">
        <v>258</v>
      </c>
      <c r="D39" s="9">
        <f t="shared" si="1"/>
        <v>0</v>
      </c>
      <c r="E39" s="10">
        <v>0</v>
      </c>
      <c r="F39" s="10">
        <v>0</v>
      </c>
      <c r="G39" s="10">
        <v>0</v>
      </c>
      <c r="H39" s="10">
        <v>0</v>
      </c>
      <c r="I39" s="10">
        <v>0</v>
      </c>
      <c r="J39" s="10">
        <v>0</v>
      </c>
      <c r="K39" s="10">
        <v>0</v>
      </c>
      <c r="L39" s="10">
        <v>0</v>
      </c>
      <c r="M39" s="10">
        <v>0</v>
      </c>
      <c r="N39" s="10">
        <v>0</v>
      </c>
      <c r="O39" s="10">
        <v>0</v>
      </c>
      <c r="P39" s="10">
        <v>0</v>
      </c>
    </row>
    <row r="40" spans="2:16" x14ac:dyDescent="0.3">
      <c r="B40" s="1">
        <v>15411</v>
      </c>
      <c r="C40" t="s">
        <v>259</v>
      </c>
      <c r="D40" s="9">
        <f t="shared" si="1"/>
        <v>0</v>
      </c>
      <c r="E40" s="10">
        <v>0</v>
      </c>
      <c r="F40" s="10">
        <v>0</v>
      </c>
      <c r="G40" s="10">
        <v>0</v>
      </c>
      <c r="H40" s="10">
        <v>0</v>
      </c>
      <c r="I40" s="10">
        <v>0</v>
      </c>
      <c r="J40" s="10">
        <v>0</v>
      </c>
      <c r="K40" s="10">
        <v>0</v>
      </c>
      <c r="L40" s="10">
        <v>0</v>
      </c>
      <c r="M40" s="10">
        <v>0</v>
      </c>
      <c r="N40" s="10">
        <v>0</v>
      </c>
      <c r="O40" s="10">
        <v>0</v>
      </c>
      <c r="P40" s="10">
        <v>0</v>
      </c>
    </row>
    <row r="41" spans="2:16" x14ac:dyDescent="0.3">
      <c r="B41" s="1">
        <v>15412</v>
      </c>
      <c r="C41" t="s">
        <v>260</v>
      </c>
      <c r="D41" s="9">
        <f t="shared" si="1"/>
        <v>0</v>
      </c>
      <c r="E41" s="10">
        <v>0</v>
      </c>
      <c r="F41" s="10">
        <v>0</v>
      </c>
      <c r="G41" s="10">
        <v>0</v>
      </c>
      <c r="H41" s="10">
        <v>0</v>
      </c>
      <c r="I41" s="10">
        <v>0</v>
      </c>
      <c r="J41" s="10">
        <v>0</v>
      </c>
      <c r="K41" s="10">
        <v>0</v>
      </c>
      <c r="L41" s="10">
        <v>0</v>
      </c>
      <c r="M41" s="10">
        <v>0</v>
      </c>
      <c r="N41" s="10">
        <v>0</v>
      </c>
      <c r="O41" s="10">
        <v>0</v>
      </c>
      <c r="P41" s="10">
        <v>0</v>
      </c>
    </row>
    <row r="42" spans="2:16" x14ac:dyDescent="0.3">
      <c r="B42" s="1">
        <v>15413</v>
      </c>
      <c r="C42" t="s">
        <v>261</v>
      </c>
      <c r="D42" s="9">
        <f t="shared" si="1"/>
        <v>0</v>
      </c>
      <c r="E42" s="10">
        <v>0</v>
      </c>
      <c r="F42" s="10">
        <v>0</v>
      </c>
      <c r="G42" s="10">
        <v>0</v>
      </c>
      <c r="H42" s="10">
        <v>0</v>
      </c>
      <c r="I42" s="10">
        <v>0</v>
      </c>
      <c r="J42" s="10">
        <v>0</v>
      </c>
      <c r="K42" s="10">
        <v>0</v>
      </c>
      <c r="L42" s="10">
        <v>0</v>
      </c>
      <c r="M42" s="10">
        <v>0</v>
      </c>
      <c r="N42" s="10">
        <v>0</v>
      </c>
      <c r="O42" s="10">
        <v>0</v>
      </c>
      <c r="P42" s="10">
        <v>0</v>
      </c>
    </row>
    <row r="43" spans="2:16" x14ac:dyDescent="0.3">
      <c r="B43" s="1">
        <v>15501</v>
      </c>
      <c r="C43" t="s">
        <v>262</v>
      </c>
      <c r="D43" s="9">
        <f t="shared" si="1"/>
        <v>0</v>
      </c>
      <c r="E43" s="10">
        <v>0</v>
      </c>
      <c r="F43" s="10">
        <v>0</v>
      </c>
      <c r="G43" s="10">
        <v>0</v>
      </c>
      <c r="H43" s="10">
        <v>0</v>
      </c>
      <c r="I43" s="10">
        <v>0</v>
      </c>
      <c r="J43" s="10">
        <v>0</v>
      </c>
      <c r="K43" s="10">
        <v>0</v>
      </c>
      <c r="L43" s="10">
        <v>0</v>
      </c>
      <c r="M43" s="10">
        <v>0</v>
      </c>
      <c r="N43" s="10">
        <v>0</v>
      </c>
      <c r="O43" s="10">
        <v>0</v>
      </c>
      <c r="P43" s="10">
        <v>0</v>
      </c>
    </row>
    <row r="44" spans="2:16" x14ac:dyDescent="0.3">
      <c r="B44" s="1">
        <v>15503</v>
      </c>
      <c r="C44" t="s">
        <v>263</v>
      </c>
      <c r="D44" s="9">
        <f t="shared" si="1"/>
        <v>0</v>
      </c>
      <c r="E44" s="10">
        <v>0</v>
      </c>
      <c r="F44" s="10">
        <v>0</v>
      </c>
      <c r="G44" s="10">
        <v>0</v>
      </c>
      <c r="H44" s="10">
        <v>0</v>
      </c>
      <c r="I44" s="10">
        <v>0</v>
      </c>
      <c r="J44" s="10">
        <v>0</v>
      </c>
      <c r="K44" s="10">
        <v>0</v>
      </c>
      <c r="L44" s="10">
        <v>0</v>
      </c>
      <c r="M44" s="10">
        <v>0</v>
      </c>
      <c r="N44" s="10">
        <v>0</v>
      </c>
      <c r="O44" s="10">
        <v>0</v>
      </c>
      <c r="P44" s="10">
        <v>0</v>
      </c>
    </row>
    <row r="45" spans="2:16" x14ac:dyDescent="0.3">
      <c r="B45" s="1">
        <v>15901</v>
      </c>
      <c r="C45" t="s">
        <v>264</v>
      </c>
      <c r="D45" s="9">
        <f t="shared" si="1"/>
        <v>0</v>
      </c>
      <c r="E45" s="10">
        <v>0</v>
      </c>
      <c r="F45" s="10">
        <v>0</v>
      </c>
      <c r="G45" s="10">
        <v>0</v>
      </c>
      <c r="H45" s="10">
        <v>0</v>
      </c>
      <c r="I45" s="10">
        <v>0</v>
      </c>
      <c r="J45" s="10">
        <v>0</v>
      </c>
      <c r="K45" s="10">
        <v>0</v>
      </c>
      <c r="L45" s="10">
        <v>0</v>
      </c>
      <c r="M45" s="10">
        <v>0</v>
      </c>
      <c r="N45" s="10">
        <v>0</v>
      </c>
      <c r="O45" s="10">
        <v>0</v>
      </c>
      <c r="P45" s="10">
        <v>0</v>
      </c>
    </row>
    <row r="46" spans="2:16" x14ac:dyDescent="0.3">
      <c r="B46" s="1">
        <v>15902</v>
      </c>
      <c r="C46" t="s">
        <v>265</v>
      </c>
      <c r="D46" s="9">
        <f t="shared" si="1"/>
        <v>0</v>
      </c>
      <c r="E46" s="10">
        <v>0</v>
      </c>
      <c r="F46" s="10">
        <v>0</v>
      </c>
      <c r="G46" s="10">
        <v>0</v>
      </c>
      <c r="H46" s="10">
        <v>0</v>
      </c>
      <c r="I46" s="10">
        <v>0</v>
      </c>
      <c r="J46" s="10">
        <v>0</v>
      </c>
      <c r="K46" s="10">
        <v>0</v>
      </c>
      <c r="L46" s="10">
        <v>0</v>
      </c>
      <c r="M46" s="10">
        <v>0</v>
      </c>
      <c r="N46" s="10">
        <v>0</v>
      </c>
      <c r="O46" s="10">
        <v>0</v>
      </c>
      <c r="P46" s="10">
        <v>0</v>
      </c>
    </row>
    <row r="47" spans="2:16" x14ac:dyDescent="0.3">
      <c r="B47" s="1">
        <v>15903</v>
      </c>
      <c r="C47" t="s">
        <v>266</v>
      </c>
      <c r="D47" s="9">
        <f t="shared" si="1"/>
        <v>0</v>
      </c>
      <c r="E47" s="10">
        <v>0</v>
      </c>
      <c r="F47" s="10">
        <v>0</v>
      </c>
      <c r="G47" s="10">
        <v>0</v>
      </c>
      <c r="H47" s="10">
        <v>0</v>
      </c>
      <c r="I47" s="10">
        <v>0</v>
      </c>
      <c r="J47" s="10">
        <v>0</v>
      </c>
      <c r="K47" s="10">
        <v>0</v>
      </c>
      <c r="L47" s="10">
        <v>0</v>
      </c>
      <c r="M47" s="10">
        <v>0</v>
      </c>
      <c r="N47" s="10">
        <v>0</v>
      </c>
      <c r="O47" s="10">
        <v>0</v>
      </c>
      <c r="P47" s="10">
        <v>0</v>
      </c>
    </row>
    <row r="48" spans="2:16" x14ac:dyDescent="0.3">
      <c r="B48" s="1">
        <v>15904</v>
      </c>
      <c r="C48" t="s">
        <v>267</v>
      </c>
      <c r="D48" s="9">
        <f t="shared" si="1"/>
        <v>0</v>
      </c>
      <c r="E48" s="10">
        <v>0</v>
      </c>
      <c r="F48" s="10">
        <v>0</v>
      </c>
      <c r="G48" s="10">
        <v>0</v>
      </c>
      <c r="H48" s="10">
        <v>0</v>
      </c>
      <c r="I48" s="10">
        <v>0</v>
      </c>
      <c r="J48" s="10">
        <v>0</v>
      </c>
      <c r="K48" s="10">
        <v>0</v>
      </c>
      <c r="L48" s="10">
        <v>0</v>
      </c>
      <c r="M48" s="10">
        <v>0</v>
      </c>
      <c r="N48" s="10">
        <v>0</v>
      </c>
      <c r="O48" s="10">
        <v>0</v>
      </c>
      <c r="P48" s="10">
        <v>0</v>
      </c>
    </row>
    <row r="49" spans="2:16" x14ac:dyDescent="0.3">
      <c r="B49" s="1">
        <v>16102</v>
      </c>
      <c r="C49" t="s">
        <v>268</v>
      </c>
      <c r="D49" s="9">
        <f t="shared" si="1"/>
        <v>0</v>
      </c>
      <c r="E49" s="10">
        <v>0</v>
      </c>
      <c r="F49" s="10">
        <v>0</v>
      </c>
      <c r="G49" s="10">
        <v>0</v>
      </c>
      <c r="H49" s="10">
        <v>0</v>
      </c>
      <c r="I49" s="10">
        <v>0</v>
      </c>
      <c r="J49" s="10">
        <v>0</v>
      </c>
      <c r="K49" s="10">
        <v>0</v>
      </c>
      <c r="L49" s="10">
        <v>0</v>
      </c>
      <c r="M49" s="10">
        <v>0</v>
      </c>
      <c r="N49" s="10">
        <v>0</v>
      </c>
      <c r="O49" s="10">
        <v>0</v>
      </c>
      <c r="P49" s="10">
        <v>0</v>
      </c>
    </row>
    <row r="50" spans="2:16" x14ac:dyDescent="0.3">
      <c r="B50" s="1">
        <v>17101</v>
      </c>
      <c r="C50" t="s">
        <v>269</v>
      </c>
      <c r="D50" s="9">
        <f t="shared" si="1"/>
        <v>0</v>
      </c>
      <c r="E50" s="10">
        <v>0</v>
      </c>
      <c r="F50" s="10">
        <v>0</v>
      </c>
      <c r="G50" s="10">
        <v>0</v>
      </c>
      <c r="H50" s="10">
        <v>0</v>
      </c>
      <c r="I50" s="10">
        <v>0</v>
      </c>
      <c r="J50" s="10">
        <v>0</v>
      </c>
      <c r="K50" s="10">
        <v>0</v>
      </c>
      <c r="L50" s="10">
        <v>0</v>
      </c>
      <c r="M50" s="10">
        <v>0</v>
      </c>
      <c r="N50" s="10">
        <v>0</v>
      </c>
      <c r="O50" s="10">
        <v>0</v>
      </c>
      <c r="P50" s="10">
        <v>0</v>
      </c>
    </row>
    <row r="51" spans="2:16" x14ac:dyDescent="0.3">
      <c r="B51" s="1">
        <v>17102</v>
      </c>
      <c r="C51" t="s">
        <v>270</v>
      </c>
      <c r="D51" s="9">
        <f t="shared" si="1"/>
        <v>0</v>
      </c>
      <c r="E51" s="10">
        <v>0</v>
      </c>
      <c r="F51" s="10">
        <v>0</v>
      </c>
      <c r="G51" s="10">
        <v>0</v>
      </c>
      <c r="H51" s="10">
        <v>0</v>
      </c>
      <c r="I51" s="10">
        <v>0</v>
      </c>
      <c r="J51" s="10">
        <v>0</v>
      </c>
      <c r="K51" s="10">
        <v>0</v>
      </c>
      <c r="L51" s="10">
        <v>0</v>
      </c>
      <c r="M51" s="10">
        <v>0</v>
      </c>
      <c r="N51" s="10">
        <v>0</v>
      </c>
      <c r="O51" s="10">
        <v>0</v>
      </c>
      <c r="P51" s="10">
        <v>0</v>
      </c>
    </row>
    <row r="52" spans="2:16" x14ac:dyDescent="0.3">
      <c r="B52" s="1">
        <v>39801</v>
      </c>
      <c r="C52" t="s">
        <v>271</v>
      </c>
      <c r="D52" s="9">
        <f t="shared" si="1"/>
        <v>0</v>
      </c>
      <c r="E52" s="10">
        <v>0</v>
      </c>
      <c r="F52" s="10">
        <v>0</v>
      </c>
      <c r="G52" s="10">
        <v>0</v>
      </c>
      <c r="H52" s="10">
        <v>0</v>
      </c>
      <c r="I52" s="10">
        <v>0</v>
      </c>
      <c r="J52" s="10">
        <v>0</v>
      </c>
      <c r="K52" s="10">
        <v>0</v>
      </c>
      <c r="L52" s="10">
        <v>0</v>
      </c>
      <c r="M52" s="10">
        <v>0</v>
      </c>
      <c r="N52" s="10">
        <v>0</v>
      </c>
      <c r="O52" s="10">
        <v>0</v>
      </c>
      <c r="P52" s="10">
        <v>0</v>
      </c>
    </row>
    <row r="53" spans="2:16" x14ac:dyDescent="0.3">
      <c r="B53" s="1">
        <v>39802</v>
      </c>
      <c r="C53" t="s">
        <v>272</v>
      </c>
      <c r="D53" s="9">
        <f t="shared" si="1"/>
        <v>0</v>
      </c>
      <c r="E53" s="10">
        <v>0</v>
      </c>
      <c r="F53" s="10">
        <v>0</v>
      </c>
      <c r="G53" s="10">
        <v>0</v>
      </c>
      <c r="H53" s="10">
        <v>0</v>
      </c>
      <c r="I53" s="10">
        <v>0</v>
      </c>
      <c r="J53" s="10">
        <v>0</v>
      </c>
      <c r="K53" s="10">
        <v>0</v>
      </c>
      <c r="L53" s="10">
        <v>0</v>
      </c>
      <c r="M53" s="10">
        <v>0</v>
      </c>
      <c r="N53" s="10">
        <v>0</v>
      </c>
      <c r="O53" s="10">
        <v>0</v>
      </c>
      <c r="P53" s="10">
        <v>0</v>
      </c>
    </row>
    <row r="54" spans="2:16" x14ac:dyDescent="0.3">
      <c r="B54" s="183" t="s">
        <v>273</v>
      </c>
      <c r="C54" s="183"/>
      <c r="D54" s="11">
        <f t="shared" ref="D54" si="2">SUM(D55:D101)</f>
        <v>0</v>
      </c>
      <c r="E54" s="11">
        <v>0</v>
      </c>
      <c r="F54" s="11">
        <v>0</v>
      </c>
      <c r="G54" s="11">
        <v>0</v>
      </c>
      <c r="H54" s="11">
        <v>0</v>
      </c>
      <c r="I54" s="11">
        <v>0</v>
      </c>
      <c r="J54" s="11">
        <v>0</v>
      </c>
      <c r="K54" s="11">
        <v>0</v>
      </c>
      <c r="L54" s="11">
        <v>0</v>
      </c>
      <c r="M54" s="11">
        <v>0</v>
      </c>
      <c r="N54" s="11">
        <v>0</v>
      </c>
      <c r="O54" s="11">
        <v>0</v>
      </c>
      <c r="P54" s="11">
        <v>0</v>
      </c>
    </row>
    <row r="55" spans="2:16" x14ac:dyDescent="0.3">
      <c r="B55" s="1">
        <v>11301</v>
      </c>
      <c r="C55" t="s">
        <v>227</v>
      </c>
      <c r="D55" s="9">
        <f>SUM(E55:P55)</f>
        <v>0</v>
      </c>
      <c r="E55" s="10">
        <v>0</v>
      </c>
      <c r="F55" s="10">
        <v>0</v>
      </c>
      <c r="G55" s="10">
        <v>0</v>
      </c>
      <c r="H55" s="10">
        <v>0</v>
      </c>
      <c r="I55" s="10">
        <v>0</v>
      </c>
      <c r="J55" s="10">
        <v>0</v>
      </c>
      <c r="K55" s="10">
        <v>0</v>
      </c>
      <c r="L55" s="10">
        <v>0</v>
      </c>
      <c r="M55" s="10">
        <v>0</v>
      </c>
      <c r="N55" s="10">
        <v>0</v>
      </c>
      <c r="O55" s="10">
        <v>0</v>
      </c>
      <c r="P55" s="10">
        <v>0</v>
      </c>
    </row>
    <row r="56" spans="2:16" x14ac:dyDescent="0.3">
      <c r="B56" s="1">
        <v>11302</v>
      </c>
      <c r="C56" t="s">
        <v>228</v>
      </c>
      <c r="D56" s="9">
        <f t="shared" ref="D56:D101" si="3">SUM(E56:P56)</f>
        <v>0</v>
      </c>
      <c r="E56" s="10">
        <v>0</v>
      </c>
      <c r="F56" s="10">
        <v>0</v>
      </c>
      <c r="G56" s="10">
        <v>0</v>
      </c>
      <c r="H56" s="10">
        <v>0</v>
      </c>
      <c r="I56" s="10">
        <v>0</v>
      </c>
      <c r="J56" s="10">
        <v>0</v>
      </c>
      <c r="K56" s="10">
        <v>0</v>
      </c>
      <c r="L56" s="10">
        <v>0</v>
      </c>
      <c r="M56" s="10">
        <v>0</v>
      </c>
      <c r="N56" s="10">
        <v>0</v>
      </c>
      <c r="O56" s="10">
        <v>0</v>
      </c>
      <c r="P56" s="10">
        <v>0</v>
      </c>
    </row>
    <row r="57" spans="2:16" x14ac:dyDescent="0.3">
      <c r="B57" s="1">
        <v>11303</v>
      </c>
      <c r="C57" t="s">
        <v>229</v>
      </c>
      <c r="D57" s="9">
        <f>SUM(E57:P57)</f>
        <v>0</v>
      </c>
      <c r="E57" s="10">
        <v>0</v>
      </c>
      <c r="F57" s="10">
        <v>0</v>
      </c>
      <c r="G57" s="10">
        <v>0</v>
      </c>
      <c r="H57" s="10">
        <v>0</v>
      </c>
      <c r="I57" s="10">
        <v>0</v>
      </c>
      <c r="J57" s="10">
        <v>0</v>
      </c>
      <c r="K57" s="10">
        <v>0</v>
      </c>
      <c r="L57" s="10">
        <v>0</v>
      </c>
      <c r="M57" s="10">
        <v>0</v>
      </c>
      <c r="N57" s="10">
        <v>0</v>
      </c>
      <c r="O57" s="10">
        <v>0</v>
      </c>
      <c r="P57" s="10">
        <v>0</v>
      </c>
    </row>
    <row r="58" spans="2:16" x14ac:dyDescent="0.3">
      <c r="B58" s="1">
        <v>12101</v>
      </c>
      <c r="C58" t="s">
        <v>230</v>
      </c>
      <c r="D58" s="9">
        <f t="shared" si="3"/>
        <v>0</v>
      </c>
      <c r="E58" s="10">
        <v>0</v>
      </c>
      <c r="F58" s="10">
        <v>0</v>
      </c>
      <c r="G58" s="10">
        <v>0</v>
      </c>
      <c r="H58" s="10">
        <v>0</v>
      </c>
      <c r="I58" s="10">
        <v>0</v>
      </c>
      <c r="J58" s="10">
        <v>0</v>
      </c>
      <c r="K58" s="10">
        <v>0</v>
      </c>
      <c r="L58" s="10">
        <v>0</v>
      </c>
      <c r="M58" s="10">
        <v>0</v>
      </c>
      <c r="N58" s="10">
        <v>0</v>
      </c>
      <c r="O58" s="10">
        <v>0</v>
      </c>
      <c r="P58" s="10">
        <v>0</v>
      </c>
    </row>
    <row r="59" spans="2:16" x14ac:dyDescent="0.3">
      <c r="B59" s="1">
        <v>12201</v>
      </c>
      <c r="C59" t="s">
        <v>231</v>
      </c>
      <c r="D59" s="9">
        <f t="shared" si="3"/>
        <v>0</v>
      </c>
      <c r="E59" s="10">
        <v>0</v>
      </c>
      <c r="F59" s="10">
        <v>0</v>
      </c>
      <c r="G59" s="10">
        <v>0</v>
      </c>
      <c r="H59" s="10">
        <v>0</v>
      </c>
      <c r="I59" s="10">
        <v>0</v>
      </c>
      <c r="J59" s="10">
        <v>0</v>
      </c>
      <c r="K59" s="10">
        <v>0</v>
      </c>
      <c r="L59" s="10">
        <v>0</v>
      </c>
      <c r="M59" s="10">
        <v>0</v>
      </c>
      <c r="N59" s="10">
        <v>0</v>
      </c>
      <c r="O59" s="10">
        <v>0</v>
      </c>
      <c r="P59" s="10">
        <v>0</v>
      </c>
    </row>
    <row r="60" spans="2:16" x14ac:dyDescent="0.3">
      <c r="B60" s="1">
        <v>13101</v>
      </c>
      <c r="C60" t="s">
        <v>232</v>
      </c>
      <c r="D60" s="9">
        <f t="shared" si="3"/>
        <v>0</v>
      </c>
      <c r="E60" s="10">
        <v>0</v>
      </c>
      <c r="F60" s="10">
        <v>0</v>
      </c>
      <c r="G60" s="10">
        <v>0</v>
      </c>
      <c r="H60" s="10">
        <v>0</v>
      </c>
      <c r="I60" s="10">
        <v>0</v>
      </c>
      <c r="J60" s="10">
        <v>0</v>
      </c>
      <c r="K60" s="10">
        <v>0</v>
      </c>
      <c r="L60" s="10">
        <v>0</v>
      </c>
      <c r="M60" s="10">
        <v>0</v>
      </c>
      <c r="N60" s="10">
        <v>0</v>
      </c>
      <c r="O60" s="10">
        <v>0</v>
      </c>
      <c r="P60" s="10">
        <v>0</v>
      </c>
    </row>
    <row r="61" spans="2:16" x14ac:dyDescent="0.3">
      <c r="B61" s="1">
        <v>13102</v>
      </c>
      <c r="C61" t="s">
        <v>233</v>
      </c>
      <c r="D61" s="9">
        <f t="shared" si="3"/>
        <v>0</v>
      </c>
      <c r="E61" s="10">
        <v>0</v>
      </c>
      <c r="F61" s="10">
        <v>0</v>
      </c>
      <c r="G61" s="10">
        <v>0</v>
      </c>
      <c r="H61" s="10">
        <v>0</v>
      </c>
      <c r="I61" s="10">
        <v>0</v>
      </c>
      <c r="J61" s="10">
        <v>0</v>
      </c>
      <c r="K61" s="10">
        <v>0</v>
      </c>
      <c r="L61" s="10">
        <v>0</v>
      </c>
      <c r="M61" s="10">
        <v>0</v>
      </c>
      <c r="N61" s="10">
        <v>0</v>
      </c>
      <c r="O61" s="10">
        <v>0</v>
      </c>
      <c r="P61" s="10">
        <v>0</v>
      </c>
    </row>
    <row r="62" spans="2:16" x14ac:dyDescent="0.3">
      <c r="B62" s="1">
        <v>13103</v>
      </c>
      <c r="C62" t="s">
        <v>234</v>
      </c>
      <c r="D62" s="9">
        <f t="shared" si="3"/>
        <v>0</v>
      </c>
      <c r="E62" s="10">
        <v>0</v>
      </c>
      <c r="F62" s="10">
        <v>0</v>
      </c>
      <c r="G62" s="10">
        <v>0</v>
      </c>
      <c r="H62" s="10">
        <v>0</v>
      </c>
      <c r="I62" s="10">
        <v>0</v>
      </c>
      <c r="J62" s="10">
        <v>0</v>
      </c>
      <c r="K62" s="10">
        <v>0</v>
      </c>
      <c r="L62" s="10">
        <v>0</v>
      </c>
      <c r="M62" s="10">
        <v>0</v>
      </c>
      <c r="N62" s="10">
        <v>0</v>
      </c>
      <c r="O62" s="10">
        <v>0</v>
      </c>
      <c r="P62" s="10">
        <v>0</v>
      </c>
    </row>
    <row r="63" spans="2:16" x14ac:dyDescent="0.3">
      <c r="B63" s="1">
        <v>13201</v>
      </c>
      <c r="C63" t="s">
        <v>235</v>
      </c>
      <c r="D63" s="9">
        <f t="shared" si="3"/>
        <v>0</v>
      </c>
      <c r="E63" s="10">
        <v>0</v>
      </c>
      <c r="F63" s="10">
        <v>0</v>
      </c>
      <c r="G63" s="10">
        <v>0</v>
      </c>
      <c r="H63" s="10">
        <v>0</v>
      </c>
      <c r="I63" s="10">
        <v>0</v>
      </c>
      <c r="J63" s="10">
        <v>0</v>
      </c>
      <c r="K63" s="10">
        <v>0</v>
      </c>
      <c r="L63" s="10">
        <v>0</v>
      </c>
      <c r="M63" s="10">
        <v>0</v>
      </c>
      <c r="N63" s="10">
        <v>0</v>
      </c>
      <c r="O63" s="10">
        <v>0</v>
      </c>
      <c r="P63" s="10">
        <v>0</v>
      </c>
    </row>
    <row r="64" spans="2:16" x14ac:dyDescent="0.3">
      <c r="B64" s="1">
        <v>13202</v>
      </c>
      <c r="C64" t="s">
        <v>236</v>
      </c>
      <c r="D64" s="9">
        <f t="shared" si="3"/>
        <v>0</v>
      </c>
      <c r="E64" s="10">
        <v>0</v>
      </c>
      <c r="F64" s="10">
        <v>0</v>
      </c>
      <c r="G64" s="10">
        <v>0</v>
      </c>
      <c r="H64" s="10">
        <v>0</v>
      </c>
      <c r="I64" s="10">
        <v>0</v>
      </c>
      <c r="J64" s="10">
        <v>0</v>
      </c>
      <c r="K64" s="10">
        <v>0</v>
      </c>
      <c r="L64" s="10">
        <v>0</v>
      </c>
      <c r="M64" s="10">
        <v>0</v>
      </c>
      <c r="N64" s="10">
        <v>0</v>
      </c>
      <c r="O64" s="10">
        <v>0</v>
      </c>
      <c r="P64" s="10">
        <v>0</v>
      </c>
    </row>
    <row r="65" spans="2:16" x14ac:dyDescent="0.3">
      <c r="B65" s="1">
        <v>13203</v>
      </c>
      <c r="C65" t="s">
        <v>237</v>
      </c>
      <c r="D65" s="9">
        <f t="shared" si="3"/>
        <v>0</v>
      </c>
      <c r="E65" s="10">
        <v>0</v>
      </c>
      <c r="F65" s="10">
        <v>0</v>
      </c>
      <c r="G65" s="10">
        <v>0</v>
      </c>
      <c r="H65" s="10">
        <v>0</v>
      </c>
      <c r="I65" s="10">
        <v>0</v>
      </c>
      <c r="J65" s="10">
        <v>0</v>
      </c>
      <c r="K65" s="10">
        <v>0</v>
      </c>
      <c r="L65" s="10">
        <v>0</v>
      </c>
      <c r="M65" s="10">
        <v>0</v>
      </c>
      <c r="N65" s="10">
        <v>0</v>
      </c>
      <c r="O65" s="10">
        <v>0</v>
      </c>
      <c r="P65" s="10">
        <v>0</v>
      </c>
    </row>
    <row r="66" spans="2:16" x14ac:dyDescent="0.3">
      <c r="B66" s="1">
        <v>13204</v>
      </c>
      <c r="C66" t="s">
        <v>238</v>
      </c>
      <c r="D66" s="9">
        <f t="shared" si="3"/>
        <v>0</v>
      </c>
      <c r="E66" s="10">
        <v>0</v>
      </c>
      <c r="F66" s="10">
        <v>0</v>
      </c>
      <c r="G66" s="10">
        <v>0</v>
      </c>
      <c r="H66" s="10">
        <v>0</v>
      </c>
      <c r="I66" s="10">
        <v>0</v>
      </c>
      <c r="J66" s="10">
        <v>0</v>
      </c>
      <c r="K66" s="10">
        <v>0</v>
      </c>
      <c r="L66" s="10">
        <v>0</v>
      </c>
      <c r="M66" s="10">
        <v>0</v>
      </c>
      <c r="N66" s="10">
        <v>0</v>
      </c>
      <c r="O66" s="10">
        <v>0</v>
      </c>
      <c r="P66" s="10">
        <v>0</v>
      </c>
    </row>
    <row r="67" spans="2:16" x14ac:dyDescent="0.3">
      <c r="B67" s="1">
        <v>13205</v>
      </c>
      <c r="C67" t="s">
        <v>239</v>
      </c>
      <c r="D67" s="9">
        <f t="shared" si="3"/>
        <v>0</v>
      </c>
      <c r="E67" s="10">
        <v>0</v>
      </c>
      <c r="F67" s="10">
        <v>0</v>
      </c>
      <c r="G67" s="10">
        <v>0</v>
      </c>
      <c r="H67" s="10">
        <v>0</v>
      </c>
      <c r="I67" s="10">
        <v>0</v>
      </c>
      <c r="J67" s="10">
        <v>0</v>
      </c>
      <c r="K67" s="10">
        <v>0</v>
      </c>
      <c r="L67" s="10">
        <v>0</v>
      </c>
      <c r="M67" s="10">
        <v>0</v>
      </c>
      <c r="N67" s="10">
        <v>0</v>
      </c>
      <c r="O67" s="10">
        <v>0</v>
      </c>
      <c r="P67" s="10">
        <v>0</v>
      </c>
    </row>
    <row r="68" spans="2:16" x14ac:dyDescent="0.3">
      <c r="B68" s="1">
        <v>13401</v>
      </c>
      <c r="C68" t="s">
        <v>30</v>
      </c>
      <c r="D68" s="9">
        <f t="shared" si="3"/>
        <v>0</v>
      </c>
      <c r="E68" s="10">
        <v>0</v>
      </c>
      <c r="F68" s="10">
        <v>0</v>
      </c>
      <c r="G68" s="10">
        <v>0</v>
      </c>
      <c r="H68" s="10">
        <v>0</v>
      </c>
      <c r="I68" s="10">
        <v>0</v>
      </c>
      <c r="J68" s="10">
        <v>0</v>
      </c>
      <c r="K68" s="10">
        <v>0</v>
      </c>
      <c r="L68" s="10">
        <v>0</v>
      </c>
      <c r="M68" s="10">
        <v>0</v>
      </c>
      <c r="N68" s="10">
        <v>0</v>
      </c>
      <c r="O68" s="10">
        <v>0</v>
      </c>
      <c r="P68" s="10">
        <v>0</v>
      </c>
    </row>
    <row r="69" spans="2:16" x14ac:dyDescent="0.3">
      <c r="B69" s="1">
        <v>13402</v>
      </c>
      <c r="C69" t="s">
        <v>240</v>
      </c>
      <c r="D69" s="9">
        <f t="shared" si="3"/>
        <v>0</v>
      </c>
      <c r="E69" s="10">
        <v>0</v>
      </c>
      <c r="F69" s="10">
        <v>0</v>
      </c>
      <c r="G69" s="10">
        <v>0</v>
      </c>
      <c r="H69" s="10">
        <v>0</v>
      </c>
      <c r="I69" s="10">
        <v>0</v>
      </c>
      <c r="J69" s="10">
        <v>0</v>
      </c>
      <c r="K69" s="10">
        <v>0</v>
      </c>
      <c r="L69" s="10">
        <v>0</v>
      </c>
      <c r="M69" s="10">
        <v>0</v>
      </c>
      <c r="N69" s="10">
        <v>0</v>
      </c>
      <c r="O69" s="10">
        <v>0</v>
      </c>
      <c r="P69" s="10">
        <v>0</v>
      </c>
    </row>
    <row r="70" spans="2:16" x14ac:dyDescent="0.3">
      <c r="B70" s="1">
        <v>13404</v>
      </c>
      <c r="C70" t="s">
        <v>241</v>
      </c>
      <c r="D70" s="9">
        <f t="shared" si="3"/>
        <v>0</v>
      </c>
      <c r="E70" s="10">
        <v>0</v>
      </c>
      <c r="F70" s="10">
        <v>0</v>
      </c>
      <c r="G70" s="10">
        <v>0</v>
      </c>
      <c r="H70" s="10">
        <v>0</v>
      </c>
      <c r="I70" s="10">
        <v>0</v>
      </c>
      <c r="J70" s="10">
        <v>0</v>
      </c>
      <c r="K70" s="10">
        <v>0</v>
      </c>
      <c r="L70" s="10">
        <v>0</v>
      </c>
      <c r="M70" s="10">
        <v>0</v>
      </c>
      <c r="N70" s="10">
        <v>0</v>
      </c>
      <c r="O70" s="10">
        <v>0</v>
      </c>
      <c r="P70" s="10">
        <v>0</v>
      </c>
    </row>
    <row r="71" spans="2:16" x14ac:dyDescent="0.3">
      <c r="B71" s="1">
        <v>14101</v>
      </c>
      <c r="C71" t="s">
        <v>242</v>
      </c>
      <c r="D71" s="9">
        <f t="shared" si="3"/>
        <v>0</v>
      </c>
      <c r="E71" s="10">
        <v>0</v>
      </c>
      <c r="F71" s="10">
        <v>0</v>
      </c>
      <c r="G71" s="10">
        <v>0</v>
      </c>
      <c r="H71" s="10">
        <v>0</v>
      </c>
      <c r="I71" s="10">
        <v>0</v>
      </c>
      <c r="J71" s="10">
        <v>0</v>
      </c>
      <c r="K71" s="10">
        <v>0</v>
      </c>
      <c r="L71" s="10">
        <v>0</v>
      </c>
      <c r="M71" s="10">
        <v>0</v>
      </c>
      <c r="N71" s="10">
        <v>0</v>
      </c>
      <c r="O71" s="10">
        <v>0</v>
      </c>
      <c r="P71" s="10">
        <v>0</v>
      </c>
    </row>
    <row r="72" spans="2:16" x14ac:dyDescent="0.3">
      <c r="B72" s="1">
        <v>14104</v>
      </c>
      <c r="C72" t="s">
        <v>243</v>
      </c>
      <c r="D72" s="9">
        <f t="shared" si="3"/>
        <v>0</v>
      </c>
      <c r="E72" s="10">
        <v>0</v>
      </c>
      <c r="F72" s="10">
        <v>0</v>
      </c>
      <c r="G72" s="10">
        <v>0</v>
      </c>
      <c r="H72" s="10">
        <v>0</v>
      </c>
      <c r="I72" s="10">
        <v>0</v>
      </c>
      <c r="J72" s="10">
        <v>0</v>
      </c>
      <c r="K72" s="10">
        <v>0</v>
      </c>
      <c r="L72" s="10">
        <v>0</v>
      </c>
      <c r="M72" s="10">
        <v>0</v>
      </c>
      <c r="N72" s="10">
        <v>0</v>
      </c>
      <c r="O72" s="10">
        <v>0</v>
      </c>
      <c r="P72" s="10">
        <v>0</v>
      </c>
    </row>
    <row r="73" spans="2:16" x14ac:dyDescent="0.3">
      <c r="B73" s="1">
        <v>14201</v>
      </c>
      <c r="C73" t="s">
        <v>244</v>
      </c>
      <c r="D73" s="9">
        <f t="shared" si="3"/>
        <v>0</v>
      </c>
      <c r="E73" s="10">
        <v>0</v>
      </c>
      <c r="F73" s="10">
        <v>0</v>
      </c>
      <c r="G73" s="10">
        <v>0</v>
      </c>
      <c r="H73" s="10">
        <v>0</v>
      </c>
      <c r="I73" s="10">
        <v>0</v>
      </c>
      <c r="J73" s="10">
        <v>0</v>
      </c>
      <c r="K73" s="10">
        <v>0</v>
      </c>
      <c r="L73" s="10">
        <v>0</v>
      </c>
      <c r="M73" s="10">
        <v>0</v>
      </c>
      <c r="N73" s="10">
        <v>0</v>
      </c>
      <c r="O73" s="10">
        <v>0</v>
      </c>
      <c r="P73" s="10">
        <v>0</v>
      </c>
    </row>
    <row r="74" spans="2:16" x14ac:dyDescent="0.3">
      <c r="B74" s="1">
        <v>14301</v>
      </c>
      <c r="C74" t="s">
        <v>245</v>
      </c>
      <c r="D74" s="9">
        <f t="shared" si="3"/>
        <v>0</v>
      </c>
      <c r="E74" s="10">
        <v>0</v>
      </c>
      <c r="F74" s="10">
        <v>0</v>
      </c>
      <c r="G74" s="10">
        <v>0</v>
      </c>
      <c r="H74" s="10">
        <v>0</v>
      </c>
      <c r="I74" s="10">
        <v>0</v>
      </c>
      <c r="J74" s="10">
        <v>0</v>
      </c>
      <c r="K74" s="10">
        <v>0</v>
      </c>
      <c r="L74" s="10">
        <v>0</v>
      </c>
      <c r="M74" s="10">
        <v>0</v>
      </c>
      <c r="N74" s="10">
        <v>0</v>
      </c>
      <c r="O74" s="10">
        <v>0</v>
      </c>
      <c r="P74" s="10">
        <v>0</v>
      </c>
    </row>
    <row r="75" spans="2:16" x14ac:dyDescent="0.3">
      <c r="B75" s="1">
        <v>14302</v>
      </c>
      <c r="C75" t="s">
        <v>246</v>
      </c>
      <c r="D75" s="9">
        <f t="shared" si="3"/>
        <v>0</v>
      </c>
      <c r="E75" s="10">
        <v>0</v>
      </c>
      <c r="F75" s="10">
        <v>0</v>
      </c>
      <c r="G75" s="10">
        <v>0</v>
      </c>
      <c r="H75" s="10">
        <v>0</v>
      </c>
      <c r="I75" s="10">
        <v>0</v>
      </c>
      <c r="J75" s="10">
        <v>0</v>
      </c>
      <c r="K75" s="10">
        <v>0</v>
      </c>
      <c r="L75" s="10">
        <v>0</v>
      </c>
      <c r="M75" s="10">
        <v>0</v>
      </c>
      <c r="N75" s="10">
        <v>0</v>
      </c>
      <c r="O75" s="10">
        <v>0</v>
      </c>
      <c r="P75" s="10">
        <v>0</v>
      </c>
    </row>
    <row r="76" spans="2:16" x14ac:dyDescent="0.3">
      <c r="B76" s="1">
        <v>14401</v>
      </c>
      <c r="C76" t="s">
        <v>247</v>
      </c>
      <c r="D76" s="9">
        <f t="shared" si="3"/>
        <v>0</v>
      </c>
      <c r="E76" s="10">
        <v>0</v>
      </c>
      <c r="F76" s="10">
        <v>0</v>
      </c>
      <c r="G76" s="10">
        <v>0</v>
      </c>
      <c r="H76" s="10">
        <v>0</v>
      </c>
      <c r="I76" s="10">
        <v>0</v>
      </c>
      <c r="J76" s="10">
        <v>0</v>
      </c>
      <c r="K76" s="10">
        <v>0</v>
      </c>
      <c r="L76" s="10">
        <v>0</v>
      </c>
      <c r="M76" s="10">
        <v>0</v>
      </c>
      <c r="N76" s="10">
        <v>0</v>
      </c>
      <c r="O76" s="10">
        <v>0</v>
      </c>
      <c r="P76" s="10">
        <v>0</v>
      </c>
    </row>
    <row r="77" spans="2:16" x14ac:dyDescent="0.3">
      <c r="B77" s="1">
        <v>15101</v>
      </c>
      <c r="C77" t="s">
        <v>248</v>
      </c>
      <c r="D77" s="9">
        <f t="shared" si="3"/>
        <v>0</v>
      </c>
      <c r="E77" s="10">
        <v>0</v>
      </c>
      <c r="F77" s="10">
        <v>0</v>
      </c>
      <c r="G77" s="10">
        <v>0</v>
      </c>
      <c r="H77" s="10">
        <v>0</v>
      </c>
      <c r="I77" s="10">
        <v>0</v>
      </c>
      <c r="J77" s="10">
        <v>0</v>
      </c>
      <c r="K77" s="10">
        <v>0</v>
      </c>
      <c r="L77" s="10">
        <v>0</v>
      </c>
      <c r="M77" s="10">
        <v>0</v>
      </c>
      <c r="N77" s="10">
        <v>0</v>
      </c>
      <c r="O77" s="10">
        <v>0</v>
      </c>
      <c r="P77" s="10">
        <v>0</v>
      </c>
    </row>
    <row r="78" spans="2:16" x14ac:dyDescent="0.3">
      <c r="B78" s="1">
        <v>15201</v>
      </c>
      <c r="C78" t="s">
        <v>249</v>
      </c>
      <c r="D78" s="9">
        <f t="shared" si="3"/>
        <v>0</v>
      </c>
      <c r="E78" s="10">
        <v>0</v>
      </c>
      <c r="F78" s="10">
        <v>0</v>
      </c>
      <c r="G78" s="10">
        <v>0</v>
      </c>
      <c r="H78" s="10">
        <v>0</v>
      </c>
      <c r="I78" s="10">
        <v>0</v>
      </c>
      <c r="J78" s="10">
        <v>0</v>
      </c>
      <c r="K78" s="10">
        <v>0</v>
      </c>
      <c r="L78" s="10">
        <v>0</v>
      </c>
      <c r="M78" s="10">
        <v>0</v>
      </c>
      <c r="N78" s="10">
        <v>0</v>
      </c>
      <c r="O78" s="10">
        <v>0</v>
      </c>
      <c r="P78" s="10">
        <v>0</v>
      </c>
    </row>
    <row r="79" spans="2:16" x14ac:dyDescent="0.3">
      <c r="B79" s="1">
        <v>15401</v>
      </c>
      <c r="C79" t="s">
        <v>250</v>
      </c>
      <c r="D79" s="9">
        <f t="shared" si="3"/>
        <v>0</v>
      </c>
      <c r="E79" s="10">
        <v>0</v>
      </c>
      <c r="F79" s="10">
        <v>0</v>
      </c>
      <c r="G79" s="10">
        <v>0</v>
      </c>
      <c r="H79" s="10">
        <v>0</v>
      </c>
      <c r="I79" s="10">
        <v>0</v>
      </c>
      <c r="J79" s="10">
        <v>0</v>
      </c>
      <c r="K79" s="10">
        <v>0</v>
      </c>
      <c r="L79" s="10">
        <v>0</v>
      </c>
      <c r="M79" s="10">
        <v>0</v>
      </c>
      <c r="N79" s="10">
        <v>0</v>
      </c>
      <c r="O79" s="10">
        <v>0</v>
      </c>
      <c r="P79" s="10">
        <v>0</v>
      </c>
    </row>
    <row r="80" spans="2:16" x14ac:dyDescent="0.3">
      <c r="B80" s="1">
        <v>15402</v>
      </c>
      <c r="C80" t="s">
        <v>251</v>
      </c>
      <c r="D80" s="9">
        <f t="shared" si="3"/>
        <v>0</v>
      </c>
      <c r="E80" s="10">
        <v>0</v>
      </c>
      <c r="F80" s="10">
        <v>0</v>
      </c>
      <c r="G80" s="10">
        <v>0</v>
      </c>
      <c r="H80" s="10">
        <v>0</v>
      </c>
      <c r="I80" s="10">
        <v>0</v>
      </c>
      <c r="J80" s="10">
        <v>0</v>
      </c>
      <c r="K80" s="10">
        <v>0</v>
      </c>
      <c r="L80" s="10">
        <v>0</v>
      </c>
      <c r="M80" s="10">
        <v>0</v>
      </c>
      <c r="N80" s="10">
        <v>0</v>
      </c>
      <c r="O80" s="10">
        <v>0</v>
      </c>
      <c r="P80" s="10">
        <v>0</v>
      </c>
    </row>
    <row r="81" spans="2:16" x14ac:dyDescent="0.3">
      <c r="B81" s="1">
        <v>15403</v>
      </c>
      <c r="C81" t="s">
        <v>252</v>
      </c>
      <c r="D81" s="9">
        <f t="shared" si="3"/>
        <v>0</v>
      </c>
      <c r="E81" s="10">
        <v>0</v>
      </c>
      <c r="F81" s="10">
        <v>0</v>
      </c>
      <c r="G81" s="10">
        <v>0</v>
      </c>
      <c r="H81" s="10">
        <v>0</v>
      </c>
      <c r="I81" s="10">
        <v>0</v>
      </c>
      <c r="J81" s="10">
        <v>0</v>
      </c>
      <c r="K81" s="10">
        <v>0</v>
      </c>
      <c r="L81" s="10">
        <v>0</v>
      </c>
      <c r="M81" s="10">
        <v>0</v>
      </c>
      <c r="N81" s="10">
        <v>0</v>
      </c>
      <c r="O81" s="10">
        <v>0</v>
      </c>
      <c r="P81" s="10">
        <v>0</v>
      </c>
    </row>
    <row r="82" spans="2:16" x14ac:dyDescent="0.3">
      <c r="B82" s="1">
        <v>15404</v>
      </c>
      <c r="C82" t="s">
        <v>253</v>
      </c>
      <c r="D82" s="9">
        <f t="shared" si="3"/>
        <v>0</v>
      </c>
      <c r="E82" s="10">
        <v>0</v>
      </c>
      <c r="F82" s="10">
        <v>0</v>
      </c>
      <c r="G82" s="10">
        <v>0</v>
      </c>
      <c r="H82" s="10">
        <v>0</v>
      </c>
      <c r="I82" s="10">
        <v>0</v>
      </c>
      <c r="J82" s="10">
        <v>0</v>
      </c>
      <c r="K82" s="10">
        <v>0</v>
      </c>
      <c r="L82" s="10">
        <v>0</v>
      </c>
      <c r="M82" s="10">
        <v>0</v>
      </c>
      <c r="N82" s="10">
        <v>0</v>
      </c>
      <c r="O82" s="10">
        <v>0</v>
      </c>
      <c r="P82" s="10">
        <v>0</v>
      </c>
    </row>
    <row r="83" spans="2:16" x14ac:dyDescent="0.3">
      <c r="B83" s="1">
        <v>15405</v>
      </c>
      <c r="C83" t="s">
        <v>254</v>
      </c>
      <c r="D83" s="9">
        <f t="shared" si="3"/>
        <v>0</v>
      </c>
      <c r="E83" s="10">
        <v>0</v>
      </c>
      <c r="F83" s="10">
        <v>0</v>
      </c>
      <c r="G83" s="10">
        <v>0</v>
      </c>
      <c r="H83" s="10">
        <v>0</v>
      </c>
      <c r="I83" s="10">
        <v>0</v>
      </c>
      <c r="J83" s="10">
        <v>0</v>
      </c>
      <c r="K83" s="10">
        <v>0</v>
      </c>
      <c r="L83" s="10">
        <v>0</v>
      </c>
      <c r="M83" s="10">
        <v>0</v>
      </c>
      <c r="N83" s="10">
        <v>0</v>
      </c>
      <c r="O83" s="10">
        <v>0</v>
      </c>
      <c r="P83" s="10">
        <v>0</v>
      </c>
    </row>
    <row r="84" spans="2:16" x14ac:dyDescent="0.3">
      <c r="B84" s="1">
        <v>15406</v>
      </c>
      <c r="C84" t="s">
        <v>255</v>
      </c>
      <c r="D84" s="9">
        <f t="shared" si="3"/>
        <v>0</v>
      </c>
      <c r="E84" s="10">
        <v>0</v>
      </c>
      <c r="F84" s="10">
        <v>0</v>
      </c>
      <c r="G84" s="10">
        <v>0</v>
      </c>
      <c r="H84" s="10">
        <v>0</v>
      </c>
      <c r="I84" s="10">
        <v>0</v>
      </c>
      <c r="J84" s="10">
        <v>0</v>
      </c>
      <c r="K84" s="10">
        <v>0</v>
      </c>
      <c r="L84" s="10">
        <v>0</v>
      </c>
      <c r="M84" s="10">
        <v>0</v>
      </c>
      <c r="N84" s="10">
        <v>0</v>
      </c>
      <c r="O84" s="10">
        <v>0</v>
      </c>
      <c r="P84" s="10">
        <v>0</v>
      </c>
    </row>
    <row r="85" spans="2:16" x14ac:dyDescent="0.3">
      <c r="B85" s="1">
        <v>15407</v>
      </c>
      <c r="C85" t="s">
        <v>256</v>
      </c>
      <c r="D85" s="9">
        <f t="shared" si="3"/>
        <v>0</v>
      </c>
      <c r="E85" s="10">
        <v>0</v>
      </c>
      <c r="F85" s="10">
        <v>0</v>
      </c>
      <c r="G85" s="10">
        <v>0</v>
      </c>
      <c r="H85" s="10">
        <v>0</v>
      </c>
      <c r="I85" s="10">
        <v>0</v>
      </c>
      <c r="J85" s="10">
        <v>0</v>
      </c>
      <c r="K85" s="10">
        <v>0</v>
      </c>
      <c r="L85" s="10">
        <v>0</v>
      </c>
      <c r="M85" s="10">
        <v>0</v>
      </c>
      <c r="N85" s="10">
        <v>0</v>
      </c>
      <c r="O85" s="10">
        <v>0</v>
      </c>
      <c r="P85" s="10">
        <v>0</v>
      </c>
    </row>
    <row r="86" spans="2:16" x14ac:dyDescent="0.3">
      <c r="B86" s="1">
        <v>15408</v>
      </c>
      <c r="C86" t="s">
        <v>257</v>
      </c>
      <c r="D86" s="9">
        <f t="shared" si="3"/>
        <v>0</v>
      </c>
      <c r="E86" s="10">
        <v>0</v>
      </c>
      <c r="F86" s="10">
        <v>0</v>
      </c>
      <c r="G86" s="10">
        <v>0</v>
      </c>
      <c r="H86" s="10">
        <v>0</v>
      </c>
      <c r="I86" s="10">
        <v>0</v>
      </c>
      <c r="J86" s="10">
        <v>0</v>
      </c>
      <c r="K86" s="10">
        <v>0</v>
      </c>
      <c r="L86" s="10">
        <v>0</v>
      </c>
      <c r="M86" s="10">
        <v>0</v>
      </c>
      <c r="N86" s="10">
        <v>0</v>
      </c>
      <c r="O86" s="10">
        <v>0</v>
      </c>
      <c r="P86" s="10">
        <v>0</v>
      </c>
    </row>
    <row r="87" spans="2:16" x14ac:dyDescent="0.3">
      <c r="B87" s="1">
        <v>15410</v>
      </c>
      <c r="C87" t="s">
        <v>258</v>
      </c>
      <c r="D87" s="9">
        <f t="shared" si="3"/>
        <v>0</v>
      </c>
      <c r="E87" s="10">
        <v>0</v>
      </c>
      <c r="F87" s="10">
        <v>0</v>
      </c>
      <c r="G87" s="10">
        <v>0</v>
      </c>
      <c r="H87" s="10">
        <v>0</v>
      </c>
      <c r="I87" s="10">
        <v>0</v>
      </c>
      <c r="J87" s="10">
        <v>0</v>
      </c>
      <c r="K87" s="10">
        <v>0</v>
      </c>
      <c r="L87" s="10">
        <v>0</v>
      </c>
      <c r="M87" s="10">
        <v>0</v>
      </c>
      <c r="N87" s="10">
        <v>0</v>
      </c>
      <c r="O87" s="10">
        <v>0</v>
      </c>
      <c r="P87" s="10">
        <v>0</v>
      </c>
    </row>
    <row r="88" spans="2:16" x14ac:dyDescent="0.3">
      <c r="B88" s="1">
        <v>15411</v>
      </c>
      <c r="C88" t="s">
        <v>259</v>
      </c>
      <c r="D88" s="9">
        <f t="shared" si="3"/>
        <v>0</v>
      </c>
      <c r="E88" s="10">
        <v>0</v>
      </c>
      <c r="F88" s="10">
        <v>0</v>
      </c>
      <c r="G88" s="10">
        <v>0</v>
      </c>
      <c r="H88" s="10">
        <v>0</v>
      </c>
      <c r="I88" s="10">
        <v>0</v>
      </c>
      <c r="J88" s="10">
        <v>0</v>
      </c>
      <c r="K88" s="10">
        <v>0</v>
      </c>
      <c r="L88" s="10">
        <v>0</v>
      </c>
      <c r="M88" s="10">
        <v>0</v>
      </c>
      <c r="N88" s="10">
        <v>0</v>
      </c>
      <c r="O88" s="10">
        <v>0</v>
      </c>
      <c r="P88" s="10">
        <v>0</v>
      </c>
    </row>
    <row r="89" spans="2:16" x14ac:dyDescent="0.3">
      <c r="B89" s="1">
        <v>15412</v>
      </c>
      <c r="C89" t="s">
        <v>260</v>
      </c>
      <c r="D89" s="9">
        <f t="shared" si="3"/>
        <v>0</v>
      </c>
      <c r="E89" s="10">
        <v>0</v>
      </c>
      <c r="F89" s="10">
        <v>0</v>
      </c>
      <c r="G89" s="10">
        <v>0</v>
      </c>
      <c r="H89" s="10">
        <v>0</v>
      </c>
      <c r="I89" s="10">
        <v>0</v>
      </c>
      <c r="J89" s="10">
        <v>0</v>
      </c>
      <c r="K89" s="10">
        <v>0</v>
      </c>
      <c r="L89" s="10">
        <v>0</v>
      </c>
      <c r="M89" s="10">
        <v>0</v>
      </c>
      <c r="N89" s="10">
        <v>0</v>
      </c>
      <c r="O89" s="10">
        <v>0</v>
      </c>
      <c r="P89" s="10">
        <v>0</v>
      </c>
    </row>
    <row r="90" spans="2:16" x14ac:dyDescent="0.3">
      <c r="B90" s="1">
        <v>15413</v>
      </c>
      <c r="C90" t="s">
        <v>261</v>
      </c>
      <c r="D90" s="9">
        <f t="shared" si="3"/>
        <v>0</v>
      </c>
      <c r="E90" s="10">
        <v>0</v>
      </c>
      <c r="F90" s="10">
        <v>0</v>
      </c>
      <c r="G90" s="10">
        <v>0</v>
      </c>
      <c r="H90" s="10">
        <v>0</v>
      </c>
      <c r="I90" s="10">
        <v>0</v>
      </c>
      <c r="J90" s="10">
        <v>0</v>
      </c>
      <c r="K90" s="10">
        <v>0</v>
      </c>
      <c r="L90" s="10">
        <v>0</v>
      </c>
      <c r="M90" s="10">
        <v>0</v>
      </c>
      <c r="N90" s="10">
        <v>0</v>
      </c>
      <c r="O90" s="10">
        <v>0</v>
      </c>
      <c r="P90" s="10">
        <v>0</v>
      </c>
    </row>
    <row r="91" spans="2:16" x14ac:dyDescent="0.3">
      <c r="B91" s="1">
        <v>15501</v>
      </c>
      <c r="C91" t="s">
        <v>262</v>
      </c>
      <c r="D91" s="9">
        <f t="shared" si="3"/>
        <v>0</v>
      </c>
      <c r="E91" s="10">
        <v>0</v>
      </c>
      <c r="F91" s="10">
        <v>0</v>
      </c>
      <c r="G91" s="10">
        <v>0</v>
      </c>
      <c r="H91" s="10">
        <v>0</v>
      </c>
      <c r="I91" s="10">
        <v>0</v>
      </c>
      <c r="J91" s="10">
        <v>0</v>
      </c>
      <c r="K91" s="10">
        <v>0</v>
      </c>
      <c r="L91" s="10">
        <v>0</v>
      </c>
      <c r="M91" s="10">
        <v>0</v>
      </c>
      <c r="N91" s="10">
        <v>0</v>
      </c>
      <c r="O91" s="10">
        <v>0</v>
      </c>
      <c r="P91" s="10">
        <v>0</v>
      </c>
    </row>
    <row r="92" spans="2:16" x14ac:dyDescent="0.3">
      <c r="B92" s="1">
        <v>15503</v>
      </c>
      <c r="C92" t="s">
        <v>263</v>
      </c>
      <c r="D92" s="9">
        <f t="shared" si="3"/>
        <v>0</v>
      </c>
      <c r="E92" s="10">
        <v>0</v>
      </c>
      <c r="F92" s="10">
        <v>0</v>
      </c>
      <c r="G92" s="10">
        <v>0</v>
      </c>
      <c r="H92" s="10">
        <v>0</v>
      </c>
      <c r="I92" s="10">
        <v>0</v>
      </c>
      <c r="J92" s="10">
        <v>0</v>
      </c>
      <c r="K92" s="10">
        <v>0</v>
      </c>
      <c r="L92" s="10">
        <v>0</v>
      </c>
      <c r="M92" s="10">
        <v>0</v>
      </c>
      <c r="N92" s="10">
        <v>0</v>
      </c>
      <c r="O92" s="10">
        <v>0</v>
      </c>
      <c r="P92" s="10">
        <v>0</v>
      </c>
    </row>
    <row r="93" spans="2:16" x14ac:dyDescent="0.3">
      <c r="B93" s="1">
        <v>15901</v>
      </c>
      <c r="C93" t="s">
        <v>264</v>
      </c>
      <c r="D93" s="9">
        <f t="shared" si="3"/>
        <v>0</v>
      </c>
      <c r="E93" s="10">
        <v>0</v>
      </c>
      <c r="F93" s="10">
        <v>0</v>
      </c>
      <c r="G93" s="10">
        <v>0</v>
      </c>
      <c r="H93" s="10">
        <v>0</v>
      </c>
      <c r="I93" s="10">
        <v>0</v>
      </c>
      <c r="J93" s="10">
        <v>0</v>
      </c>
      <c r="K93" s="10">
        <v>0</v>
      </c>
      <c r="L93" s="10">
        <v>0</v>
      </c>
      <c r="M93" s="10">
        <v>0</v>
      </c>
      <c r="N93" s="10">
        <v>0</v>
      </c>
      <c r="O93" s="10">
        <v>0</v>
      </c>
      <c r="P93" s="10">
        <v>0</v>
      </c>
    </row>
    <row r="94" spans="2:16" x14ac:dyDescent="0.3">
      <c r="B94" s="1">
        <v>15902</v>
      </c>
      <c r="C94" t="s">
        <v>265</v>
      </c>
      <c r="D94" s="9">
        <f t="shared" si="3"/>
        <v>0</v>
      </c>
      <c r="E94" s="10">
        <v>0</v>
      </c>
      <c r="F94" s="10">
        <v>0</v>
      </c>
      <c r="G94" s="10">
        <v>0</v>
      </c>
      <c r="H94" s="10">
        <v>0</v>
      </c>
      <c r="I94" s="10">
        <v>0</v>
      </c>
      <c r="J94" s="10">
        <v>0</v>
      </c>
      <c r="K94" s="10">
        <v>0</v>
      </c>
      <c r="L94" s="10">
        <v>0</v>
      </c>
      <c r="M94" s="10">
        <v>0</v>
      </c>
      <c r="N94" s="10">
        <v>0</v>
      </c>
      <c r="O94" s="10">
        <v>0</v>
      </c>
      <c r="P94" s="10">
        <v>0</v>
      </c>
    </row>
    <row r="95" spans="2:16" x14ac:dyDescent="0.3">
      <c r="B95" s="1">
        <v>15903</v>
      </c>
      <c r="C95" t="s">
        <v>266</v>
      </c>
      <c r="D95" s="9">
        <f t="shared" si="3"/>
        <v>0</v>
      </c>
      <c r="E95" s="10">
        <v>0</v>
      </c>
      <c r="F95" s="10">
        <v>0</v>
      </c>
      <c r="G95" s="10">
        <v>0</v>
      </c>
      <c r="H95" s="10">
        <v>0</v>
      </c>
      <c r="I95" s="10">
        <v>0</v>
      </c>
      <c r="J95" s="10">
        <v>0</v>
      </c>
      <c r="K95" s="10">
        <v>0</v>
      </c>
      <c r="L95" s="10">
        <v>0</v>
      </c>
      <c r="M95" s="10">
        <v>0</v>
      </c>
      <c r="N95" s="10">
        <v>0</v>
      </c>
      <c r="O95" s="10">
        <v>0</v>
      </c>
      <c r="P95" s="10">
        <v>0</v>
      </c>
    </row>
    <row r="96" spans="2:16" x14ac:dyDescent="0.3">
      <c r="B96" s="1">
        <v>15904</v>
      </c>
      <c r="C96" t="s">
        <v>267</v>
      </c>
      <c r="D96" s="9">
        <f t="shared" si="3"/>
        <v>0</v>
      </c>
      <c r="E96" s="10">
        <v>0</v>
      </c>
      <c r="F96" s="10">
        <v>0</v>
      </c>
      <c r="G96" s="10">
        <v>0</v>
      </c>
      <c r="H96" s="10">
        <v>0</v>
      </c>
      <c r="I96" s="10">
        <v>0</v>
      </c>
      <c r="J96" s="10">
        <v>0</v>
      </c>
      <c r="K96" s="10">
        <v>0</v>
      </c>
      <c r="L96" s="10">
        <v>0</v>
      </c>
      <c r="M96" s="10">
        <v>0</v>
      </c>
      <c r="N96" s="10">
        <v>0</v>
      </c>
      <c r="O96" s="10">
        <v>0</v>
      </c>
      <c r="P96" s="10">
        <v>0</v>
      </c>
    </row>
    <row r="97" spans="2:16" x14ac:dyDescent="0.3">
      <c r="B97" s="1">
        <v>16102</v>
      </c>
      <c r="C97" t="s">
        <v>268</v>
      </c>
      <c r="D97" s="9">
        <f t="shared" si="3"/>
        <v>0</v>
      </c>
      <c r="E97" s="10">
        <v>0</v>
      </c>
      <c r="F97" s="10">
        <v>0</v>
      </c>
      <c r="G97" s="10">
        <v>0</v>
      </c>
      <c r="H97" s="10">
        <v>0</v>
      </c>
      <c r="I97" s="10">
        <v>0</v>
      </c>
      <c r="J97" s="10">
        <v>0</v>
      </c>
      <c r="K97" s="10">
        <v>0</v>
      </c>
      <c r="L97" s="10">
        <v>0</v>
      </c>
      <c r="M97" s="10">
        <v>0</v>
      </c>
      <c r="N97" s="10">
        <v>0</v>
      </c>
      <c r="O97" s="10">
        <v>0</v>
      </c>
      <c r="P97" s="10">
        <v>0</v>
      </c>
    </row>
    <row r="98" spans="2:16" x14ac:dyDescent="0.3">
      <c r="B98" s="1">
        <v>17101</v>
      </c>
      <c r="C98" t="s">
        <v>269</v>
      </c>
      <c r="D98" s="9">
        <f t="shared" si="3"/>
        <v>0</v>
      </c>
      <c r="E98" s="10">
        <v>0</v>
      </c>
      <c r="F98" s="10">
        <v>0</v>
      </c>
      <c r="G98" s="10">
        <v>0</v>
      </c>
      <c r="H98" s="10">
        <v>0</v>
      </c>
      <c r="I98" s="10">
        <v>0</v>
      </c>
      <c r="J98" s="10">
        <v>0</v>
      </c>
      <c r="K98" s="10">
        <v>0</v>
      </c>
      <c r="L98" s="10">
        <v>0</v>
      </c>
      <c r="M98" s="10">
        <v>0</v>
      </c>
      <c r="N98" s="10">
        <v>0</v>
      </c>
      <c r="O98" s="10">
        <v>0</v>
      </c>
      <c r="P98" s="10">
        <v>0</v>
      </c>
    </row>
    <row r="99" spans="2:16" x14ac:dyDescent="0.3">
      <c r="B99" s="1">
        <v>17102</v>
      </c>
      <c r="C99" t="s">
        <v>270</v>
      </c>
      <c r="D99" s="9">
        <f t="shared" si="3"/>
        <v>0</v>
      </c>
      <c r="E99" s="10">
        <v>0</v>
      </c>
      <c r="F99" s="10">
        <v>0</v>
      </c>
      <c r="G99" s="10">
        <v>0</v>
      </c>
      <c r="H99" s="10">
        <v>0</v>
      </c>
      <c r="I99" s="10">
        <v>0</v>
      </c>
      <c r="J99" s="10">
        <v>0</v>
      </c>
      <c r="K99" s="10">
        <v>0</v>
      </c>
      <c r="L99" s="10">
        <v>0</v>
      </c>
      <c r="M99" s="10">
        <v>0</v>
      </c>
      <c r="N99" s="10">
        <v>0</v>
      </c>
      <c r="O99" s="10">
        <v>0</v>
      </c>
      <c r="P99" s="10">
        <v>0</v>
      </c>
    </row>
    <row r="100" spans="2:16" x14ac:dyDescent="0.3">
      <c r="B100" s="1">
        <v>39801</v>
      </c>
      <c r="C100" t="s">
        <v>274</v>
      </c>
      <c r="D100" s="9">
        <f t="shared" si="3"/>
        <v>0</v>
      </c>
      <c r="E100" s="10">
        <v>0</v>
      </c>
      <c r="F100" s="10">
        <v>0</v>
      </c>
      <c r="G100" s="10">
        <v>0</v>
      </c>
      <c r="H100" s="10">
        <v>0</v>
      </c>
      <c r="I100" s="10">
        <v>0</v>
      </c>
      <c r="J100" s="10">
        <v>0</v>
      </c>
      <c r="K100" s="10">
        <v>0</v>
      </c>
      <c r="L100" s="10">
        <v>0</v>
      </c>
      <c r="M100" s="10">
        <v>0</v>
      </c>
      <c r="N100" s="10">
        <v>0</v>
      </c>
      <c r="O100" s="10">
        <v>0</v>
      </c>
      <c r="P100" s="10">
        <v>0</v>
      </c>
    </row>
    <row r="101" spans="2:16" x14ac:dyDescent="0.3">
      <c r="B101" s="1">
        <v>39802</v>
      </c>
      <c r="C101" t="s">
        <v>272</v>
      </c>
      <c r="D101" s="9">
        <f t="shared" si="3"/>
        <v>0</v>
      </c>
      <c r="E101" s="10">
        <v>0</v>
      </c>
      <c r="F101" s="10">
        <v>0</v>
      </c>
      <c r="G101" s="10">
        <v>0</v>
      </c>
      <c r="H101" s="10">
        <v>0</v>
      </c>
      <c r="I101" s="10">
        <v>0</v>
      </c>
      <c r="J101" s="10">
        <v>0</v>
      </c>
      <c r="K101" s="10">
        <v>0</v>
      </c>
      <c r="L101" s="10">
        <v>0</v>
      </c>
      <c r="M101" s="10">
        <v>0</v>
      </c>
      <c r="N101" s="10">
        <v>0</v>
      </c>
      <c r="O101" s="10">
        <v>0</v>
      </c>
      <c r="P101" s="10">
        <v>0</v>
      </c>
    </row>
    <row r="102" spans="2:16" x14ac:dyDescent="0.3">
      <c r="B102" s="183" t="s">
        <v>275</v>
      </c>
      <c r="C102" s="183"/>
      <c r="D102" s="11">
        <f t="shared" ref="D102" si="4">SUM(D103:D149)</f>
        <v>0</v>
      </c>
      <c r="E102" s="11">
        <v>0</v>
      </c>
      <c r="F102" s="11">
        <v>0</v>
      </c>
      <c r="G102" s="11">
        <v>0</v>
      </c>
      <c r="H102" s="11">
        <v>0</v>
      </c>
      <c r="I102" s="11">
        <v>0</v>
      </c>
      <c r="J102" s="11">
        <v>0</v>
      </c>
      <c r="K102" s="11">
        <v>0</v>
      </c>
      <c r="L102" s="11">
        <v>0</v>
      </c>
      <c r="M102" s="11">
        <v>0</v>
      </c>
      <c r="N102" s="11">
        <v>0</v>
      </c>
      <c r="O102" s="11">
        <v>0</v>
      </c>
      <c r="P102" s="11">
        <v>0</v>
      </c>
    </row>
    <row r="103" spans="2:16" x14ac:dyDescent="0.3">
      <c r="B103" s="1">
        <v>11301</v>
      </c>
      <c r="C103" t="s">
        <v>227</v>
      </c>
      <c r="D103" s="9">
        <f>SUM(E103:P103)</f>
        <v>0</v>
      </c>
      <c r="E103" s="10">
        <v>0</v>
      </c>
      <c r="F103" s="10">
        <v>0</v>
      </c>
      <c r="G103" s="10">
        <v>0</v>
      </c>
      <c r="H103" s="10">
        <v>0</v>
      </c>
      <c r="I103" s="10">
        <v>0</v>
      </c>
      <c r="J103" s="10">
        <v>0</v>
      </c>
      <c r="K103" s="10">
        <v>0</v>
      </c>
      <c r="L103" s="10">
        <v>0</v>
      </c>
      <c r="M103" s="10">
        <v>0</v>
      </c>
      <c r="N103" s="10">
        <v>0</v>
      </c>
      <c r="O103" s="10">
        <v>0</v>
      </c>
      <c r="P103" s="10">
        <v>0</v>
      </c>
    </row>
    <row r="104" spans="2:16" x14ac:dyDescent="0.3">
      <c r="B104" s="1">
        <v>11302</v>
      </c>
      <c r="C104" t="s">
        <v>228</v>
      </c>
      <c r="D104" s="9">
        <f t="shared" ref="D104:D149" si="5">SUM(E104:P104)</f>
        <v>0</v>
      </c>
      <c r="E104" s="10">
        <v>0</v>
      </c>
      <c r="F104" s="10">
        <v>0</v>
      </c>
      <c r="G104" s="10">
        <v>0</v>
      </c>
      <c r="H104" s="10">
        <v>0</v>
      </c>
      <c r="I104" s="10">
        <v>0</v>
      </c>
      <c r="J104" s="10">
        <v>0</v>
      </c>
      <c r="K104" s="10">
        <v>0</v>
      </c>
      <c r="L104" s="10">
        <v>0</v>
      </c>
      <c r="M104" s="10">
        <v>0</v>
      </c>
      <c r="N104" s="10">
        <v>0</v>
      </c>
      <c r="O104" s="10">
        <v>0</v>
      </c>
      <c r="P104" s="10">
        <v>0</v>
      </c>
    </row>
    <row r="105" spans="2:16" x14ac:dyDescent="0.3">
      <c r="B105" s="1">
        <v>11303</v>
      </c>
      <c r="C105" t="s">
        <v>229</v>
      </c>
      <c r="D105" s="9">
        <f t="shared" si="5"/>
        <v>0</v>
      </c>
      <c r="E105" s="10">
        <v>0</v>
      </c>
      <c r="F105" s="10">
        <v>0</v>
      </c>
      <c r="G105" s="10">
        <v>0</v>
      </c>
      <c r="H105" s="10">
        <v>0</v>
      </c>
      <c r="I105" s="10">
        <v>0</v>
      </c>
      <c r="J105" s="10">
        <v>0</v>
      </c>
      <c r="K105" s="10">
        <v>0</v>
      </c>
      <c r="L105" s="10">
        <v>0</v>
      </c>
      <c r="M105" s="10">
        <v>0</v>
      </c>
      <c r="N105" s="10">
        <v>0</v>
      </c>
      <c r="O105" s="10">
        <v>0</v>
      </c>
      <c r="P105" s="10">
        <v>0</v>
      </c>
    </row>
    <row r="106" spans="2:16" x14ac:dyDescent="0.3">
      <c r="B106" s="1">
        <v>12101</v>
      </c>
      <c r="C106" t="s">
        <v>230</v>
      </c>
      <c r="D106" s="9">
        <f t="shared" si="5"/>
        <v>0</v>
      </c>
      <c r="E106" s="10">
        <v>0</v>
      </c>
      <c r="F106" s="10">
        <v>0</v>
      </c>
      <c r="G106" s="10">
        <v>0</v>
      </c>
      <c r="H106" s="10">
        <v>0</v>
      </c>
      <c r="I106" s="10">
        <v>0</v>
      </c>
      <c r="J106" s="10">
        <v>0</v>
      </c>
      <c r="K106" s="10">
        <v>0</v>
      </c>
      <c r="L106" s="10">
        <v>0</v>
      </c>
      <c r="M106" s="10">
        <v>0</v>
      </c>
      <c r="N106" s="10">
        <v>0</v>
      </c>
      <c r="O106" s="10">
        <v>0</v>
      </c>
      <c r="P106" s="10">
        <v>0</v>
      </c>
    </row>
    <row r="107" spans="2:16" x14ac:dyDescent="0.3">
      <c r="B107" s="1">
        <v>12201</v>
      </c>
      <c r="C107" t="s">
        <v>231</v>
      </c>
      <c r="D107" s="9">
        <f t="shared" si="5"/>
        <v>0</v>
      </c>
      <c r="E107" s="10">
        <v>0</v>
      </c>
      <c r="F107" s="10">
        <v>0</v>
      </c>
      <c r="G107" s="10">
        <v>0</v>
      </c>
      <c r="H107" s="10">
        <v>0</v>
      </c>
      <c r="I107" s="10">
        <v>0</v>
      </c>
      <c r="J107" s="10">
        <v>0</v>
      </c>
      <c r="K107" s="10">
        <v>0</v>
      </c>
      <c r="L107" s="10">
        <v>0</v>
      </c>
      <c r="M107" s="10">
        <v>0</v>
      </c>
      <c r="N107" s="10">
        <v>0</v>
      </c>
      <c r="O107" s="10">
        <v>0</v>
      </c>
      <c r="P107" s="10">
        <v>0</v>
      </c>
    </row>
    <row r="108" spans="2:16" x14ac:dyDescent="0.3">
      <c r="B108" s="1">
        <v>13101</v>
      </c>
      <c r="C108" t="s">
        <v>232</v>
      </c>
      <c r="D108" s="9">
        <f t="shared" si="5"/>
        <v>0</v>
      </c>
      <c r="E108" s="10">
        <v>0</v>
      </c>
      <c r="F108" s="10">
        <v>0</v>
      </c>
      <c r="G108" s="10">
        <v>0</v>
      </c>
      <c r="H108" s="10">
        <v>0</v>
      </c>
      <c r="I108" s="10">
        <v>0</v>
      </c>
      <c r="J108" s="10">
        <v>0</v>
      </c>
      <c r="K108" s="10">
        <v>0</v>
      </c>
      <c r="L108" s="10">
        <v>0</v>
      </c>
      <c r="M108" s="10">
        <v>0</v>
      </c>
      <c r="N108" s="10">
        <v>0</v>
      </c>
      <c r="O108" s="10">
        <v>0</v>
      </c>
      <c r="P108" s="10">
        <v>0</v>
      </c>
    </row>
    <row r="109" spans="2:16" x14ac:dyDescent="0.3">
      <c r="B109" s="1">
        <v>13102</v>
      </c>
      <c r="C109" t="s">
        <v>233</v>
      </c>
      <c r="D109" s="9">
        <f t="shared" si="5"/>
        <v>0</v>
      </c>
      <c r="E109" s="10">
        <v>0</v>
      </c>
      <c r="F109" s="10">
        <v>0</v>
      </c>
      <c r="G109" s="10">
        <v>0</v>
      </c>
      <c r="H109" s="10">
        <v>0</v>
      </c>
      <c r="I109" s="10">
        <v>0</v>
      </c>
      <c r="J109" s="10">
        <v>0</v>
      </c>
      <c r="K109" s="10">
        <v>0</v>
      </c>
      <c r="L109" s="10">
        <v>0</v>
      </c>
      <c r="M109" s="10">
        <v>0</v>
      </c>
      <c r="N109" s="10">
        <v>0</v>
      </c>
      <c r="O109" s="10">
        <v>0</v>
      </c>
      <c r="P109" s="10">
        <v>0</v>
      </c>
    </row>
    <row r="110" spans="2:16" x14ac:dyDescent="0.3">
      <c r="B110" s="1">
        <v>13103</v>
      </c>
      <c r="C110" t="s">
        <v>234</v>
      </c>
      <c r="D110" s="9">
        <f t="shared" si="5"/>
        <v>0</v>
      </c>
      <c r="E110" s="10">
        <v>0</v>
      </c>
      <c r="F110" s="10">
        <v>0</v>
      </c>
      <c r="G110" s="10">
        <v>0</v>
      </c>
      <c r="H110" s="10">
        <v>0</v>
      </c>
      <c r="I110" s="10">
        <v>0</v>
      </c>
      <c r="J110" s="10">
        <v>0</v>
      </c>
      <c r="K110" s="10">
        <v>0</v>
      </c>
      <c r="L110" s="10">
        <v>0</v>
      </c>
      <c r="M110" s="10">
        <v>0</v>
      </c>
      <c r="N110" s="10">
        <v>0</v>
      </c>
      <c r="O110" s="10">
        <v>0</v>
      </c>
      <c r="P110" s="10">
        <v>0</v>
      </c>
    </row>
    <row r="111" spans="2:16" x14ac:dyDescent="0.3">
      <c r="B111" s="1">
        <v>13201</v>
      </c>
      <c r="C111" t="s">
        <v>235</v>
      </c>
      <c r="D111" s="9">
        <f t="shared" si="5"/>
        <v>0</v>
      </c>
      <c r="E111" s="10">
        <v>0</v>
      </c>
      <c r="F111" s="10">
        <v>0</v>
      </c>
      <c r="G111" s="10">
        <v>0</v>
      </c>
      <c r="H111" s="10">
        <v>0</v>
      </c>
      <c r="I111" s="10">
        <v>0</v>
      </c>
      <c r="J111" s="10">
        <v>0</v>
      </c>
      <c r="K111" s="10">
        <v>0</v>
      </c>
      <c r="L111" s="10">
        <v>0</v>
      </c>
      <c r="M111" s="10">
        <v>0</v>
      </c>
      <c r="N111" s="10">
        <v>0</v>
      </c>
      <c r="O111" s="10">
        <v>0</v>
      </c>
      <c r="P111" s="10">
        <v>0</v>
      </c>
    </row>
    <row r="112" spans="2:16" x14ac:dyDescent="0.3">
      <c r="B112" s="1">
        <v>13202</v>
      </c>
      <c r="C112" t="s">
        <v>236</v>
      </c>
      <c r="D112" s="9">
        <f t="shared" si="5"/>
        <v>0</v>
      </c>
      <c r="E112" s="10">
        <v>0</v>
      </c>
      <c r="F112" s="10">
        <v>0</v>
      </c>
      <c r="G112" s="10">
        <v>0</v>
      </c>
      <c r="H112" s="10">
        <v>0</v>
      </c>
      <c r="I112" s="10">
        <v>0</v>
      </c>
      <c r="J112" s="10">
        <v>0</v>
      </c>
      <c r="K112" s="10">
        <v>0</v>
      </c>
      <c r="L112" s="10">
        <v>0</v>
      </c>
      <c r="M112" s="10">
        <v>0</v>
      </c>
      <c r="N112" s="10">
        <v>0</v>
      </c>
      <c r="O112" s="10">
        <v>0</v>
      </c>
      <c r="P112" s="10">
        <v>0</v>
      </c>
    </row>
    <row r="113" spans="2:16" x14ac:dyDescent="0.3">
      <c r="B113" s="1">
        <v>13203</v>
      </c>
      <c r="C113" t="s">
        <v>237</v>
      </c>
      <c r="D113" s="9">
        <f t="shared" si="5"/>
        <v>0</v>
      </c>
      <c r="E113" s="10">
        <v>0</v>
      </c>
      <c r="F113" s="10">
        <v>0</v>
      </c>
      <c r="G113" s="10">
        <v>0</v>
      </c>
      <c r="H113" s="10">
        <v>0</v>
      </c>
      <c r="I113" s="10">
        <v>0</v>
      </c>
      <c r="J113" s="10">
        <v>0</v>
      </c>
      <c r="K113" s="10">
        <v>0</v>
      </c>
      <c r="L113" s="10">
        <v>0</v>
      </c>
      <c r="M113" s="10">
        <v>0</v>
      </c>
      <c r="N113" s="10">
        <v>0</v>
      </c>
      <c r="O113" s="10">
        <v>0</v>
      </c>
      <c r="P113" s="10">
        <v>0</v>
      </c>
    </row>
    <row r="114" spans="2:16" x14ac:dyDescent="0.3">
      <c r="B114" s="1">
        <v>13204</v>
      </c>
      <c r="C114" t="s">
        <v>238</v>
      </c>
      <c r="D114" s="9">
        <f t="shared" si="5"/>
        <v>0</v>
      </c>
      <c r="E114" s="10">
        <v>0</v>
      </c>
      <c r="F114" s="10">
        <v>0</v>
      </c>
      <c r="G114" s="10">
        <v>0</v>
      </c>
      <c r="H114" s="10">
        <v>0</v>
      </c>
      <c r="I114" s="10">
        <v>0</v>
      </c>
      <c r="J114" s="10">
        <v>0</v>
      </c>
      <c r="K114" s="10">
        <v>0</v>
      </c>
      <c r="L114" s="10">
        <v>0</v>
      </c>
      <c r="M114" s="10">
        <v>0</v>
      </c>
      <c r="N114" s="10">
        <v>0</v>
      </c>
      <c r="O114" s="10">
        <v>0</v>
      </c>
      <c r="P114" s="10">
        <v>0</v>
      </c>
    </row>
    <row r="115" spans="2:16" x14ac:dyDescent="0.3">
      <c r="B115" s="1">
        <v>13205</v>
      </c>
      <c r="C115" t="s">
        <v>239</v>
      </c>
      <c r="D115" s="9">
        <f t="shared" si="5"/>
        <v>0</v>
      </c>
      <c r="E115" s="10">
        <v>0</v>
      </c>
      <c r="F115" s="10">
        <v>0</v>
      </c>
      <c r="G115" s="10">
        <v>0</v>
      </c>
      <c r="H115" s="10">
        <v>0</v>
      </c>
      <c r="I115" s="10">
        <v>0</v>
      </c>
      <c r="J115" s="10">
        <v>0</v>
      </c>
      <c r="K115" s="10">
        <v>0</v>
      </c>
      <c r="L115" s="10">
        <v>0</v>
      </c>
      <c r="M115" s="10">
        <v>0</v>
      </c>
      <c r="N115" s="10">
        <v>0</v>
      </c>
      <c r="O115" s="10">
        <v>0</v>
      </c>
      <c r="P115" s="10">
        <v>0</v>
      </c>
    </row>
    <row r="116" spans="2:16" x14ac:dyDescent="0.3">
      <c r="B116" s="1">
        <v>13401</v>
      </c>
      <c r="C116" t="s">
        <v>30</v>
      </c>
      <c r="D116" s="9">
        <f t="shared" si="5"/>
        <v>0</v>
      </c>
      <c r="E116" s="10">
        <v>0</v>
      </c>
      <c r="F116" s="10">
        <v>0</v>
      </c>
      <c r="G116" s="10">
        <v>0</v>
      </c>
      <c r="H116" s="10">
        <v>0</v>
      </c>
      <c r="I116" s="10">
        <v>0</v>
      </c>
      <c r="J116" s="10">
        <v>0</v>
      </c>
      <c r="K116" s="10">
        <v>0</v>
      </c>
      <c r="L116" s="10">
        <v>0</v>
      </c>
      <c r="M116" s="10">
        <v>0</v>
      </c>
      <c r="N116" s="10">
        <v>0</v>
      </c>
      <c r="O116" s="10">
        <v>0</v>
      </c>
      <c r="P116" s="10">
        <v>0</v>
      </c>
    </row>
    <row r="117" spans="2:16" x14ac:dyDescent="0.3">
      <c r="B117" s="1">
        <v>13402</v>
      </c>
      <c r="C117" t="s">
        <v>240</v>
      </c>
      <c r="D117" s="9">
        <f t="shared" si="5"/>
        <v>0</v>
      </c>
      <c r="E117" s="10">
        <v>0</v>
      </c>
      <c r="F117" s="10">
        <v>0</v>
      </c>
      <c r="G117" s="10">
        <v>0</v>
      </c>
      <c r="H117" s="10">
        <v>0</v>
      </c>
      <c r="I117" s="10">
        <v>0</v>
      </c>
      <c r="J117" s="10">
        <v>0</v>
      </c>
      <c r="K117" s="10">
        <v>0</v>
      </c>
      <c r="L117" s="10">
        <v>0</v>
      </c>
      <c r="M117" s="10">
        <v>0</v>
      </c>
      <c r="N117" s="10">
        <v>0</v>
      </c>
      <c r="O117" s="10">
        <v>0</v>
      </c>
      <c r="P117" s="10">
        <v>0</v>
      </c>
    </row>
    <row r="118" spans="2:16" x14ac:dyDescent="0.3">
      <c r="B118" s="1">
        <v>13404</v>
      </c>
      <c r="C118" t="s">
        <v>241</v>
      </c>
      <c r="D118" s="9">
        <f t="shared" si="5"/>
        <v>0</v>
      </c>
      <c r="E118" s="10">
        <v>0</v>
      </c>
      <c r="F118" s="10">
        <v>0</v>
      </c>
      <c r="G118" s="10">
        <v>0</v>
      </c>
      <c r="H118" s="10">
        <v>0</v>
      </c>
      <c r="I118" s="10">
        <v>0</v>
      </c>
      <c r="J118" s="10">
        <v>0</v>
      </c>
      <c r="K118" s="10">
        <v>0</v>
      </c>
      <c r="L118" s="10">
        <v>0</v>
      </c>
      <c r="M118" s="10">
        <v>0</v>
      </c>
      <c r="N118" s="10">
        <v>0</v>
      </c>
      <c r="O118" s="10">
        <v>0</v>
      </c>
      <c r="P118" s="10">
        <v>0</v>
      </c>
    </row>
    <row r="119" spans="2:16" x14ac:dyDescent="0.3">
      <c r="B119" s="1">
        <v>14101</v>
      </c>
      <c r="C119" t="s">
        <v>242</v>
      </c>
      <c r="D119" s="9">
        <f t="shared" si="5"/>
        <v>0</v>
      </c>
      <c r="E119" s="10">
        <v>0</v>
      </c>
      <c r="F119" s="10">
        <v>0</v>
      </c>
      <c r="G119" s="10">
        <v>0</v>
      </c>
      <c r="H119" s="10">
        <v>0</v>
      </c>
      <c r="I119" s="10">
        <v>0</v>
      </c>
      <c r="J119" s="10">
        <v>0</v>
      </c>
      <c r="K119" s="10">
        <v>0</v>
      </c>
      <c r="L119" s="10">
        <v>0</v>
      </c>
      <c r="M119" s="10">
        <v>0</v>
      </c>
      <c r="N119" s="10">
        <v>0</v>
      </c>
      <c r="O119" s="10">
        <v>0</v>
      </c>
      <c r="P119" s="10">
        <v>0</v>
      </c>
    </row>
    <row r="120" spans="2:16" x14ac:dyDescent="0.3">
      <c r="B120" s="1">
        <v>14104</v>
      </c>
      <c r="C120" t="s">
        <v>243</v>
      </c>
      <c r="D120" s="9">
        <f t="shared" si="5"/>
        <v>0</v>
      </c>
      <c r="E120" s="10">
        <v>0</v>
      </c>
      <c r="F120" s="10">
        <v>0</v>
      </c>
      <c r="G120" s="10">
        <v>0</v>
      </c>
      <c r="H120" s="10">
        <v>0</v>
      </c>
      <c r="I120" s="10">
        <v>0</v>
      </c>
      <c r="J120" s="10">
        <v>0</v>
      </c>
      <c r="K120" s="10">
        <v>0</v>
      </c>
      <c r="L120" s="10">
        <v>0</v>
      </c>
      <c r="M120" s="10">
        <v>0</v>
      </c>
      <c r="N120" s="10">
        <v>0</v>
      </c>
      <c r="O120" s="10">
        <v>0</v>
      </c>
      <c r="P120" s="10">
        <v>0</v>
      </c>
    </row>
    <row r="121" spans="2:16" x14ac:dyDescent="0.3">
      <c r="B121" s="1">
        <v>14201</v>
      </c>
      <c r="C121" t="s">
        <v>244</v>
      </c>
      <c r="D121" s="9">
        <f t="shared" si="5"/>
        <v>0</v>
      </c>
      <c r="E121" s="10">
        <v>0</v>
      </c>
      <c r="F121" s="10">
        <v>0</v>
      </c>
      <c r="G121" s="10">
        <v>0</v>
      </c>
      <c r="H121" s="10">
        <v>0</v>
      </c>
      <c r="I121" s="10">
        <v>0</v>
      </c>
      <c r="J121" s="10">
        <v>0</v>
      </c>
      <c r="K121" s="10">
        <v>0</v>
      </c>
      <c r="L121" s="10">
        <v>0</v>
      </c>
      <c r="M121" s="10">
        <v>0</v>
      </c>
      <c r="N121" s="10">
        <v>0</v>
      </c>
      <c r="O121" s="10">
        <v>0</v>
      </c>
      <c r="P121" s="10">
        <v>0</v>
      </c>
    </row>
    <row r="122" spans="2:16" x14ac:dyDescent="0.3">
      <c r="B122" s="1">
        <v>14301</v>
      </c>
      <c r="C122" t="s">
        <v>245</v>
      </c>
      <c r="D122" s="9">
        <f t="shared" si="5"/>
        <v>0</v>
      </c>
      <c r="E122" s="10">
        <v>0</v>
      </c>
      <c r="F122" s="10">
        <v>0</v>
      </c>
      <c r="G122" s="10">
        <v>0</v>
      </c>
      <c r="H122" s="10">
        <v>0</v>
      </c>
      <c r="I122" s="10">
        <v>0</v>
      </c>
      <c r="J122" s="10">
        <v>0</v>
      </c>
      <c r="K122" s="10">
        <v>0</v>
      </c>
      <c r="L122" s="10">
        <v>0</v>
      </c>
      <c r="M122" s="10">
        <v>0</v>
      </c>
      <c r="N122" s="10">
        <v>0</v>
      </c>
      <c r="O122" s="10">
        <v>0</v>
      </c>
      <c r="P122" s="10">
        <v>0</v>
      </c>
    </row>
    <row r="123" spans="2:16" x14ac:dyDescent="0.3">
      <c r="B123" s="1">
        <v>14302</v>
      </c>
      <c r="C123" t="s">
        <v>246</v>
      </c>
      <c r="D123" s="9">
        <f t="shared" si="5"/>
        <v>0</v>
      </c>
      <c r="E123" s="10">
        <v>0</v>
      </c>
      <c r="F123" s="10">
        <v>0</v>
      </c>
      <c r="G123" s="10">
        <v>0</v>
      </c>
      <c r="H123" s="10">
        <v>0</v>
      </c>
      <c r="I123" s="10">
        <v>0</v>
      </c>
      <c r="J123" s="10">
        <v>0</v>
      </c>
      <c r="K123" s="10">
        <v>0</v>
      </c>
      <c r="L123" s="10">
        <v>0</v>
      </c>
      <c r="M123" s="10">
        <v>0</v>
      </c>
      <c r="N123" s="10">
        <v>0</v>
      </c>
      <c r="O123" s="10">
        <v>0</v>
      </c>
      <c r="P123" s="10">
        <v>0</v>
      </c>
    </row>
    <row r="124" spans="2:16" x14ac:dyDescent="0.3">
      <c r="B124" s="1">
        <v>14401</v>
      </c>
      <c r="C124" t="s">
        <v>247</v>
      </c>
      <c r="D124" s="9">
        <f t="shared" si="5"/>
        <v>0</v>
      </c>
      <c r="E124" s="10">
        <v>0</v>
      </c>
      <c r="F124" s="10">
        <v>0</v>
      </c>
      <c r="G124" s="10">
        <v>0</v>
      </c>
      <c r="H124" s="10">
        <v>0</v>
      </c>
      <c r="I124" s="10">
        <v>0</v>
      </c>
      <c r="J124" s="10">
        <v>0</v>
      </c>
      <c r="K124" s="10">
        <v>0</v>
      </c>
      <c r="L124" s="10">
        <v>0</v>
      </c>
      <c r="M124" s="10">
        <v>0</v>
      </c>
      <c r="N124" s="10">
        <v>0</v>
      </c>
      <c r="O124" s="10">
        <v>0</v>
      </c>
      <c r="P124" s="10">
        <v>0</v>
      </c>
    </row>
    <row r="125" spans="2:16" x14ac:dyDescent="0.3">
      <c r="B125" s="1">
        <v>15101</v>
      </c>
      <c r="C125" t="s">
        <v>248</v>
      </c>
      <c r="D125" s="9">
        <f t="shared" si="5"/>
        <v>0</v>
      </c>
      <c r="E125" s="10">
        <v>0</v>
      </c>
      <c r="F125" s="10">
        <v>0</v>
      </c>
      <c r="G125" s="10">
        <v>0</v>
      </c>
      <c r="H125" s="10">
        <v>0</v>
      </c>
      <c r="I125" s="10">
        <v>0</v>
      </c>
      <c r="J125" s="10">
        <v>0</v>
      </c>
      <c r="K125" s="10">
        <v>0</v>
      </c>
      <c r="L125" s="10">
        <v>0</v>
      </c>
      <c r="M125" s="10">
        <v>0</v>
      </c>
      <c r="N125" s="10">
        <v>0</v>
      </c>
      <c r="O125" s="10">
        <v>0</v>
      </c>
      <c r="P125" s="10">
        <v>0</v>
      </c>
    </row>
    <row r="126" spans="2:16" x14ac:dyDescent="0.3">
      <c r="B126" s="1">
        <v>15201</v>
      </c>
      <c r="C126" t="s">
        <v>249</v>
      </c>
      <c r="D126" s="9">
        <f t="shared" si="5"/>
        <v>0</v>
      </c>
      <c r="E126" s="10">
        <v>0</v>
      </c>
      <c r="F126" s="10">
        <v>0</v>
      </c>
      <c r="G126" s="10">
        <v>0</v>
      </c>
      <c r="H126" s="10">
        <v>0</v>
      </c>
      <c r="I126" s="10">
        <v>0</v>
      </c>
      <c r="J126" s="10">
        <v>0</v>
      </c>
      <c r="K126" s="10">
        <v>0</v>
      </c>
      <c r="L126" s="10">
        <v>0</v>
      </c>
      <c r="M126" s="10">
        <v>0</v>
      </c>
      <c r="N126" s="10">
        <v>0</v>
      </c>
      <c r="O126" s="10">
        <v>0</v>
      </c>
      <c r="P126" s="10">
        <v>0</v>
      </c>
    </row>
    <row r="127" spans="2:16" x14ac:dyDescent="0.3">
      <c r="B127" s="1">
        <v>15401</v>
      </c>
      <c r="C127" t="s">
        <v>250</v>
      </c>
      <c r="D127" s="9">
        <f t="shared" si="5"/>
        <v>0</v>
      </c>
      <c r="E127" s="10">
        <v>0</v>
      </c>
      <c r="F127" s="10">
        <v>0</v>
      </c>
      <c r="G127" s="10">
        <v>0</v>
      </c>
      <c r="H127" s="10">
        <v>0</v>
      </c>
      <c r="I127" s="10">
        <v>0</v>
      </c>
      <c r="J127" s="10">
        <v>0</v>
      </c>
      <c r="K127" s="10">
        <v>0</v>
      </c>
      <c r="L127" s="10">
        <v>0</v>
      </c>
      <c r="M127" s="10">
        <v>0</v>
      </c>
      <c r="N127" s="10">
        <v>0</v>
      </c>
      <c r="O127" s="10">
        <v>0</v>
      </c>
      <c r="P127" s="10">
        <v>0</v>
      </c>
    </row>
    <row r="128" spans="2:16" x14ac:dyDescent="0.3">
      <c r="B128" s="1">
        <v>15402</v>
      </c>
      <c r="C128" t="s">
        <v>251</v>
      </c>
      <c r="D128" s="9">
        <f t="shared" si="5"/>
        <v>0</v>
      </c>
      <c r="E128" s="10">
        <v>0</v>
      </c>
      <c r="F128" s="10">
        <v>0</v>
      </c>
      <c r="G128" s="10">
        <v>0</v>
      </c>
      <c r="H128" s="10">
        <v>0</v>
      </c>
      <c r="I128" s="10">
        <v>0</v>
      </c>
      <c r="J128" s="10">
        <v>0</v>
      </c>
      <c r="K128" s="10">
        <v>0</v>
      </c>
      <c r="L128" s="10">
        <v>0</v>
      </c>
      <c r="M128" s="10">
        <v>0</v>
      </c>
      <c r="N128" s="10">
        <v>0</v>
      </c>
      <c r="O128" s="10">
        <v>0</v>
      </c>
      <c r="P128" s="10">
        <v>0</v>
      </c>
    </row>
    <row r="129" spans="2:16" x14ac:dyDescent="0.3">
      <c r="B129" s="1">
        <v>15403</v>
      </c>
      <c r="C129" t="s">
        <v>252</v>
      </c>
      <c r="D129" s="9">
        <f t="shared" si="5"/>
        <v>0</v>
      </c>
      <c r="E129" s="10">
        <v>0</v>
      </c>
      <c r="F129" s="10">
        <v>0</v>
      </c>
      <c r="G129" s="10">
        <v>0</v>
      </c>
      <c r="H129" s="10">
        <v>0</v>
      </c>
      <c r="I129" s="10">
        <v>0</v>
      </c>
      <c r="J129" s="10">
        <v>0</v>
      </c>
      <c r="K129" s="10">
        <v>0</v>
      </c>
      <c r="L129" s="10">
        <v>0</v>
      </c>
      <c r="M129" s="10">
        <v>0</v>
      </c>
      <c r="N129" s="10">
        <v>0</v>
      </c>
      <c r="O129" s="10">
        <v>0</v>
      </c>
      <c r="P129" s="10">
        <v>0</v>
      </c>
    </row>
    <row r="130" spans="2:16" x14ac:dyDescent="0.3">
      <c r="B130" s="1">
        <v>15404</v>
      </c>
      <c r="C130" t="s">
        <v>253</v>
      </c>
      <c r="D130" s="9">
        <f t="shared" si="5"/>
        <v>0</v>
      </c>
      <c r="E130" s="10">
        <v>0</v>
      </c>
      <c r="F130" s="10">
        <v>0</v>
      </c>
      <c r="G130" s="10">
        <v>0</v>
      </c>
      <c r="H130" s="10">
        <v>0</v>
      </c>
      <c r="I130" s="10">
        <v>0</v>
      </c>
      <c r="J130" s="10">
        <v>0</v>
      </c>
      <c r="K130" s="10">
        <v>0</v>
      </c>
      <c r="L130" s="10">
        <v>0</v>
      </c>
      <c r="M130" s="10">
        <v>0</v>
      </c>
      <c r="N130" s="10">
        <v>0</v>
      </c>
      <c r="O130" s="10">
        <v>0</v>
      </c>
      <c r="P130" s="10">
        <v>0</v>
      </c>
    </row>
    <row r="131" spans="2:16" x14ac:dyDescent="0.3">
      <c r="B131" s="1">
        <v>15405</v>
      </c>
      <c r="C131" t="s">
        <v>254</v>
      </c>
      <c r="D131" s="9">
        <f t="shared" si="5"/>
        <v>0</v>
      </c>
      <c r="E131" s="10">
        <v>0</v>
      </c>
      <c r="F131" s="10">
        <v>0</v>
      </c>
      <c r="G131" s="10">
        <v>0</v>
      </c>
      <c r="H131" s="10">
        <v>0</v>
      </c>
      <c r="I131" s="10">
        <v>0</v>
      </c>
      <c r="J131" s="10">
        <v>0</v>
      </c>
      <c r="K131" s="10">
        <v>0</v>
      </c>
      <c r="L131" s="10">
        <v>0</v>
      </c>
      <c r="M131" s="10">
        <v>0</v>
      </c>
      <c r="N131" s="10">
        <v>0</v>
      </c>
      <c r="O131" s="10">
        <v>0</v>
      </c>
      <c r="P131" s="10">
        <v>0</v>
      </c>
    </row>
    <row r="132" spans="2:16" x14ac:dyDescent="0.3">
      <c r="B132" s="1">
        <v>15406</v>
      </c>
      <c r="C132" t="s">
        <v>255</v>
      </c>
      <c r="D132" s="9">
        <f t="shared" si="5"/>
        <v>0</v>
      </c>
      <c r="E132" s="10">
        <v>0</v>
      </c>
      <c r="F132" s="10">
        <v>0</v>
      </c>
      <c r="G132" s="10">
        <v>0</v>
      </c>
      <c r="H132" s="10">
        <v>0</v>
      </c>
      <c r="I132" s="10">
        <v>0</v>
      </c>
      <c r="J132" s="10">
        <v>0</v>
      </c>
      <c r="K132" s="10">
        <v>0</v>
      </c>
      <c r="L132" s="10">
        <v>0</v>
      </c>
      <c r="M132" s="10">
        <v>0</v>
      </c>
      <c r="N132" s="10">
        <v>0</v>
      </c>
      <c r="O132" s="10">
        <v>0</v>
      </c>
      <c r="P132" s="10">
        <v>0</v>
      </c>
    </row>
    <row r="133" spans="2:16" x14ac:dyDescent="0.3">
      <c r="B133" s="1">
        <v>15407</v>
      </c>
      <c r="C133" t="s">
        <v>256</v>
      </c>
      <c r="D133" s="9">
        <f t="shared" si="5"/>
        <v>0</v>
      </c>
      <c r="E133" s="10">
        <v>0</v>
      </c>
      <c r="F133" s="10">
        <v>0</v>
      </c>
      <c r="G133" s="10">
        <v>0</v>
      </c>
      <c r="H133" s="10">
        <v>0</v>
      </c>
      <c r="I133" s="10">
        <v>0</v>
      </c>
      <c r="J133" s="10">
        <v>0</v>
      </c>
      <c r="K133" s="10">
        <v>0</v>
      </c>
      <c r="L133" s="10">
        <v>0</v>
      </c>
      <c r="M133" s="10">
        <v>0</v>
      </c>
      <c r="N133" s="10">
        <v>0</v>
      </c>
      <c r="O133" s="10">
        <v>0</v>
      </c>
      <c r="P133" s="10">
        <v>0</v>
      </c>
    </row>
    <row r="134" spans="2:16" x14ac:dyDescent="0.3">
      <c r="B134" s="1">
        <v>15408</v>
      </c>
      <c r="C134" t="s">
        <v>257</v>
      </c>
      <c r="D134" s="9">
        <f t="shared" si="5"/>
        <v>0</v>
      </c>
      <c r="E134" s="10">
        <v>0</v>
      </c>
      <c r="F134" s="10">
        <v>0</v>
      </c>
      <c r="G134" s="10">
        <v>0</v>
      </c>
      <c r="H134" s="10">
        <v>0</v>
      </c>
      <c r="I134" s="10">
        <v>0</v>
      </c>
      <c r="J134" s="10">
        <v>0</v>
      </c>
      <c r="K134" s="10">
        <v>0</v>
      </c>
      <c r="L134" s="10">
        <v>0</v>
      </c>
      <c r="M134" s="10">
        <v>0</v>
      </c>
      <c r="N134" s="10">
        <v>0</v>
      </c>
      <c r="O134" s="10">
        <v>0</v>
      </c>
      <c r="P134" s="10">
        <v>0</v>
      </c>
    </row>
    <row r="135" spans="2:16" x14ac:dyDescent="0.3">
      <c r="B135" s="1">
        <v>15410</v>
      </c>
      <c r="C135" t="s">
        <v>258</v>
      </c>
      <c r="D135" s="9">
        <f t="shared" si="5"/>
        <v>0</v>
      </c>
      <c r="E135" s="10">
        <v>0</v>
      </c>
      <c r="F135" s="10">
        <v>0</v>
      </c>
      <c r="G135" s="10">
        <v>0</v>
      </c>
      <c r="H135" s="10">
        <v>0</v>
      </c>
      <c r="I135" s="10">
        <v>0</v>
      </c>
      <c r="J135" s="10">
        <v>0</v>
      </c>
      <c r="K135" s="10">
        <v>0</v>
      </c>
      <c r="L135" s="10">
        <v>0</v>
      </c>
      <c r="M135" s="10">
        <v>0</v>
      </c>
      <c r="N135" s="10">
        <v>0</v>
      </c>
      <c r="O135" s="10">
        <v>0</v>
      </c>
      <c r="P135" s="10">
        <v>0</v>
      </c>
    </row>
    <row r="136" spans="2:16" x14ac:dyDescent="0.3">
      <c r="B136" s="1">
        <v>15411</v>
      </c>
      <c r="C136" t="s">
        <v>259</v>
      </c>
      <c r="D136" s="9">
        <f t="shared" si="5"/>
        <v>0</v>
      </c>
      <c r="E136" s="10">
        <v>0</v>
      </c>
      <c r="F136" s="10">
        <v>0</v>
      </c>
      <c r="G136" s="10">
        <v>0</v>
      </c>
      <c r="H136" s="10">
        <v>0</v>
      </c>
      <c r="I136" s="10">
        <v>0</v>
      </c>
      <c r="J136" s="10">
        <v>0</v>
      </c>
      <c r="K136" s="10">
        <v>0</v>
      </c>
      <c r="L136" s="10">
        <v>0</v>
      </c>
      <c r="M136" s="10">
        <v>0</v>
      </c>
      <c r="N136" s="10">
        <v>0</v>
      </c>
      <c r="O136" s="10">
        <v>0</v>
      </c>
      <c r="P136" s="10">
        <v>0</v>
      </c>
    </row>
    <row r="137" spans="2:16" x14ac:dyDescent="0.3">
      <c r="B137" s="1">
        <v>15412</v>
      </c>
      <c r="C137" t="s">
        <v>260</v>
      </c>
      <c r="D137" s="9">
        <f t="shared" si="5"/>
        <v>0</v>
      </c>
      <c r="E137" s="10">
        <v>0</v>
      </c>
      <c r="F137" s="10">
        <v>0</v>
      </c>
      <c r="G137" s="10">
        <v>0</v>
      </c>
      <c r="H137" s="10">
        <v>0</v>
      </c>
      <c r="I137" s="10">
        <v>0</v>
      </c>
      <c r="J137" s="10">
        <v>0</v>
      </c>
      <c r="K137" s="10">
        <v>0</v>
      </c>
      <c r="L137" s="10">
        <v>0</v>
      </c>
      <c r="M137" s="10">
        <v>0</v>
      </c>
      <c r="N137" s="10">
        <v>0</v>
      </c>
      <c r="O137" s="10">
        <v>0</v>
      </c>
      <c r="P137" s="10">
        <v>0</v>
      </c>
    </row>
    <row r="138" spans="2:16" x14ac:dyDescent="0.3">
      <c r="B138" s="1">
        <v>15413</v>
      </c>
      <c r="C138" t="s">
        <v>261</v>
      </c>
      <c r="D138" s="9">
        <f t="shared" si="5"/>
        <v>0</v>
      </c>
      <c r="E138" s="10">
        <v>0</v>
      </c>
      <c r="F138" s="10">
        <v>0</v>
      </c>
      <c r="G138" s="10">
        <v>0</v>
      </c>
      <c r="H138" s="10">
        <v>0</v>
      </c>
      <c r="I138" s="10">
        <v>0</v>
      </c>
      <c r="J138" s="10">
        <v>0</v>
      </c>
      <c r="K138" s="10">
        <v>0</v>
      </c>
      <c r="L138" s="10">
        <v>0</v>
      </c>
      <c r="M138" s="10">
        <v>0</v>
      </c>
      <c r="N138" s="10">
        <v>0</v>
      </c>
      <c r="O138" s="10">
        <v>0</v>
      </c>
      <c r="P138" s="10">
        <v>0</v>
      </c>
    </row>
    <row r="139" spans="2:16" x14ac:dyDescent="0.3">
      <c r="B139" s="1">
        <v>15501</v>
      </c>
      <c r="C139" t="s">
        <v>262</v>
      </c>
      <c r="D139" s="9">
        <f t="shared" si="5"/>
        <v>0</v>
      </c>
      <c r="E139" s="10">
        <v>0</v>
      </c>
      <c r="F139" s="10">
        <v>0</v>
      </c>
      <c r="G139" s="10">
        <v>0</v>
      </c>
      <c r="H139" s="10">
        <v>0</v>
      </c>
      <c r="I139" s="10">
        <v>0</v>
      </c>
      <c r="J139" s="10">
        <v>0</v>
      </c>
      <c r="K139" s="10">
        <v>0</v>
      </c>
      <c r="L139" s="10">
        <v>0</v>
      </c>
      <c r="M139" s="10">
        <v>0</v>
      </c>
      <c r="N139" s="10">
        <v>0</v>
      </c>
      <c r="O139" s="10">
        <v>0</v>
      </c>
      <c r="P139" s="10">
        <v>0</v>
      </c>
    </row>
    <row r="140" spans="2:16" x14ac:dyDescent="0.3">
      <c r="B140" s="1">
        <v>15503</v>
      </c>
      <c r="C140" t="s">
        <v>263</v>
      </c>
      <c r="D140" s="9">
        <f t="shared" si="5"/>
        <v>0</v>
      </c>
      <c r="E140" s="10">
        <v>0</v>
      </c>
      <c r="F140" s="10">
        <v>0</v>
      </c>
      <c r="G140" s="10">
        <v>0</v>
      </c>
      <c r="H140" s="10">
        <v>0</v>
      </c>
      <c r="I140" s="10">
        <v>0</v>
      </c>
      <c r="J140" s="10">
        <v>0</v>
      </c>
      <c r="K140" s="10">
        <v>0</v>
      </c>
      <c r="L140" s="10">
        <v>0</v>
      </c>
      <c r="M140" s="10">
        <v>0</v>
      </c>
      <c r="N140" s="10">
        <v>0</v>
      </c>
      <c r="O140" s="10">
        <v>0</v>
      </c>
      <c r="P140" s="10">
        <v>0</v>
      </c>
    </row>
    <row r="141" spans="2:16" x14ac:dyDescent="0.3">
      <c r="B141" s="1">
        <v>15901</v>
      </c>
      <c r="C141" t="s">
        <v>264</v>
      </c>
      <c r="D141" s="9">
        <f t="shared" si="5"/>
        <v>0</v>
      </c>
      <c r="E141" s="10">
        <v>0</v>
      </c>
      <c r="F141" s="10">
        <v>0</v>
      </c>
      <c r="G141" s="10">
        <v>0</v>
      </c>
      <c r="H141" s="10">
        <v>0</v>
      </c>
      <c r="I141" s="10">
        <v>0</v>
      </c>
      <c r="J141" s="10">
        <v>0</v>
      </c>
      <c r="K141" s="10">
        <v>0</v>
      </c>
      <c r="L141" s="10">
        <v>0</v>
      </c>
      <c r="M141" s="10">
        <v>0</v>
      </c>
      <c r="N141" s="10">
        <v>0</v>
      </c>
      <c r="O141" s="10">
        <v>0</v>
      </c>
      <c r="P141" s="10">
        <v>0</v>
      </c>
    </row>
    <row r="142" spans="2:16" x14ac:dyDescent="0.3">
      <c r="B142" s="1">
        <v>15902</v>
      </c>
      <c r="C142" t="s">
        <v>265</v>
      </c>
      <c r="D142" s="9">
        <f t="shared" si="5"/>
        <v>0</v>
      </c>
      <c r="E142" s="10">
        <v>0</v>
      </c>
      <c r="F142" s="10">
        <v>0</v>
      </c>
      <c r="G142" s="10">
        <v>0</v>
      </c>
      <c r="H142" s="10">
        <v>0</v>
      </c>
      <c r="I142" s="10">
        <v>0</v>
      </c>
      <c r="J142" s="10">
        <v>0</v>
      </c>
      <c r="K142" s="10">
        <v>0</v>
      </c>
      <c r="L142" s="10">
        <v>0</v>
      </c>
      <c r="M142" s="10">
        <v>0</v>
      </c>
      <c r="N142" s="10">
        <v>0</v>
      </c>
      <c r="O142" s="10">
        <v>0</v>
      </c>
      <c r="P142" s="10">
        <v>0</v>
      </c>
    </row>
    <row r="143" spans="2:16" x14ac:dyDescent="0.3">
      <c r="B143" s="1">
        <v>15903</v>
      </c>
      <c r="C143" t="s">
        <v>266</v>
      </c>
      <c r="D143" s="9">
        <f t="shared" si="5"/>
        <v>0</v>
      </c>
      <c r="E143" s="10">
        <v>0</v>
      </c>
      <c r="F143" s="10">
        <v>0</v>
      </c>
      <c r="G143" s="10">
        <v>0</v>
      </c>
      <c r="H143" s="10">
        <v>0</v>
      </c>
      <c r="I143" s="10">
        <v>0</v>
      </c>
      <c r="J143" s="10">
        <v>0</v>
      </c>
      <c r="K143" s="10">
        <v>0</v>
      </c>
      <c r="L143" s="10">
        <v>0</v>
      </c>
      <c r="M143" s="10">
        <v>0</v>
      </c>
      <c r="N143" s="10">
        <v>0</v>
      </c>
      <c r="O143" s="10">
        <v>0</v>
      </c>
      <c r="P143" s="10">
        <v>0</v>
      </c>
    </row>
    <row r="144" spans="2:16" x14ac:dyDescent="0.3">
      <c r="B144" s="1">
        <v>15904</v>
      </c>
      <c r="C144" t="s">
        <v>267</v>
      </c>
      <c r="D144" s="9">
        <f t="shared" si="5"/>
        <v>0</v>
      </c>
      <c r="E144" s="10">
        <v>0</v>
      </c>
      <c r="F144" s="10">
        <v>0</v>
      </c>
      <c r="G144" s="10">
        <v>0</v>
      </c>
      <c r="H144" s="10">
        <v>0</v>
      </c>
      <c r="I144" s="10">
        <v>0</v>
      </c>
      <c r="J144" s="10">
        <v>0</v>
      </c>
      <c r="K144" s="10">
        <v>0</v>
      </c>
      <c r="L144" s="10">
        <v>0</v>
      </c>
      <c r="M144" s="10">
        <v>0</v>
      </c>
      <c r="N144" s="10">
        <v>0</v>
      </c>
      <c r="O144" s="10">
        <v>0</v>
      </c>
      <c r="P144" s="10">
        <v>0</v>
      </c>
    </row>
    <row r="145" spans="2:16" x14ac:dyDescent="0.3">
      <c r="B145" s="1">
        <v>16102</v>
      </c>
      <c r="C145" t="s">
        <v>268</v>
      </c>
      <c r="D145" s="9">
        <f t="shared" si="5"/>
        <v>0</v>
      </c>
      <c r="E145" s="10">
        <v>0</v>
      </c>
      <c r="F145" s="10">
        <v>0</v>
      </c>
      <c r="G145" s="10">
        <v>0</v>
      </c>
      <c r="H145" s="10">
        <v>0</v>
      </c>
      <c r="I145" s="10">
        <v>0</v>
      </c>
      <c r="J145" s="10">
        <v>0</v>
      </c>
      <c r="K145" s="10">
        <v>0</v>
      </c>
      <c r="L145" s="10">
        <v>0</v>
      </c>
      <c r="M145" s="10">
        <v>0</v>
      </c>
      <c r="N145" s="10">
        <v>0</v>
      </c>
      <c r="O145" s="10">
        <v>0</v>
      </c>
      <c r="P145" s="10">
        <v>0</v>
      </c>
    </row>
    <row r="146" spans="2:16" x14ac:dyDescent="0.3">
      <c r="B146" s="1">
        <v>17101</v>
      </c>
      <c r="C146" t="s">
        <v>269</v>
      </c>
      <c r="D146" s="9">
        <f t="shared" si="5"/>
        <v>0</v>
      </c>
      <c r="E146" s="10">
        <v>0</v>
      </c>
      <c r="F146" s="10">
        <v>0</v>
      </c>
      <c r="G146" s="10">
        <v>0</v>
      </c>
      <c r="H146" s="10">
        <v>0</v>
      </c>
      <c r="I146" s="10">
        <v>0</v>
      </c>
      <c r="J146" s="10">
        <v>0</v>
      </c>
      <c r="K146" s="10">
        <v>0</v>
      </c>
      <c r="L146" s="10">
        <v>0</v>
      </c>
      <c r="M146" s="10">
        <v>0</v>
      </c>
      <c r="N146" s="10">
        <v>0</v>
      </c>
      <c r="O146" s="10">
        <v>0</v>
      </c>
      <c r="P146" s="10">
        <v>0</v>
      </c>
    </row>
    <row r="147" spans="2:16" x14ac:dyDescent="0.3">
      <c r="B147" s="1">
        <v>17102</v>
      </c>
      <c r="C147" t="s">
        <v>270</v>
      </c>
      <c r="D147" s="9">
        <f t="shared" si="5"/>
        <v>0</v>
      </c>
      <c r="E147" s="10">
        <v>0</v>
      </c>
      <c r="F147" s="10">
        <v>0</v>
      </c>
      <c r="G147" s="10">
        <v>0</v>
      </c>
      <c r="H147" s="10">
        <v>0</v>
      </c>
      <c r="I147" s="10">
        <v>0</v>
      </c>
      <c r="J147" s="10">
        <v>0</v>
      </c>
      <c r="K147" s="10">
        <v>0</v>
      </c>
      <c r="L147" s="10">
        <v>0</v>
      </c>
      <c r="M147" s="10">
        <v>0</v>
      </c>
      <c r="N147" s="10">
        <v>0</v>
      </c>
      <c r="O147" s="10">
        <v>0</v>
      </c>
      <c r="P147" s="10">
        <v>0</v>
      </c>
    </row>
    <row r="148" spans="2:16" x14ac:dyDescent="0.3">
      <c r="B148" s="1">
        <v>39801</v>
      </c>
      <c r="C148" t="s">
        <v>274</v>
      </c>
      <c r="D148" s="9">
        <f t="shared" si="5"/>
        <v>0</v>
      </c>
      <c r="E148" s="10">
        <v>0</v>
      </c>
      <c r="F148" s="10">
        <v>0</v>
      </c>
      <c r="G148" s="10">
        <v>0</v>
      </c>
      <c r="H148" s="10">
        <v>0</v>
      </c>
      <c r="I148" s="10">
        <v>0</v>
      </c>
      <c r="J148" s="10">
        <v>0</v>
      </c>
      <c r="K148" s="10">
        <v>0</v>
      </c>
      <c r="L148" s="10">
        <v>0</v>
      </c>
      <c r="M148" s="10">
        <v>0</v>
      </c>
      <c r="N148" s="10">
        <v>0</v>
      </c>
      <c r="O148" s="10">
        <v>0</v>
      </c>
      <c r="P148" s="10">
        <v>0</v>
      </c>
    </row>
    <row r="149" spans="2:16" x14ac:dyDescent="0.3">
      <c r="B149" s="1">
        <v>39802</v>
      </c>
      <c r="C149" t="s">
        <v>272</v>
      </c>
      <c r="D149" s="9">
        <f t="shared" si="5"/>
        <v>0</v>
      </c>
      <c r="E149" s="10">
        <v>0</v>
      </c>
      <c r="F149" s="10">
        <v>0</v>
      </c>
      <c r="G149" s="10">
        <v>0</v>
      </c>
      <c r="H149" s="10">
        <v>0</v>
      </c>
      <c r="I149" s="10">
        <v>0</v>
      </c>
      <c r="J149" s="10">
        <v>0</v>
      </c>
      <c r="K149" s="10">
        <v>0</v>
      </c>
      <c r="L149" s="10">
        <v>0</v>
      </c>
      <c r="M149" s="10">
        <v>0</v>
      </c>
      <c r="N149" s="10">
        <v>0</v>
      </c>
      <c r="O149" s="10">
        <v>0</v>
      </c>
      <c r="P149" s="10">
        <v>0</v>
      </c>
    </row>
    <row r="150" spans="2:16" s="7" customFormat="1" ht="16.149999999999999" customHeight="1" x14ac:dyDescent="0.25">
      <c r="B150" s="184" t="s">
        <v>125</v>
      </c>
      <c r="C150" s="184"/>
      <c r="D150" s="12">
        <f>SUM(D102,D54,D4)</f>
        <v>0</v>
      </c>
      <c r="E150" s="12">
        <f t="shared" ref="E150:P150" si="6">SUM(E102,E54,E4)</f>
        <v>0</v>
      </c>
      <c r="F150" s="12">
        <f t="shared" si="6"/>
        <v>0</v>
      </c>
      <c r="G150" s="12">
        <f t="shared" si="6"/>
        <v>0</v>
      </c>
      <c r="H150" s="12">
        <f t="shared" si="6"/>
        <v>0</v>
      </c>
      <c r="I150" s="12">
        <f t="shared" si="6"/>
        <v>0</v>
      </c>
      <c r="J150" s="12">
        <f t="shared" si="6"/>
        <v>0</v>
      </c>
      <c r="K150" s="12">
        <f t="shared" si="6"/>
        <v>0</v>
      </c>
      <c r="L150" s="12">
        <f t="shared" si="6"/>
        <v>0</v>
      </c>
      <c r="M150" s="12">
        <f t="shared" si="6"/>
        <v>0</v>
      </c>
      <c r="N150" s="12">
        <f t="shared" si="6"/>
        <v>0</v>
      </c>
      <c r="O150" s="12">
        <f t="shared" si="6"/>
        <v>0</v>
      </c>
      <c r="P150" s="12">
        <f t="shared" si="6"/>
        <v>0</v>
      </c>
    </row>
  </sheetData>
  <autoFilter ref="B3:P150"/>
  <mergeCells count="4">
    <mergeCell ref="B4:C4"/>
    <mergeCell ref="B54:C54"/>
    <mergeCell ref="B102:C102"/>
    <mergeCell ref="B150:C150"/>
  </mergeCells>
  <printOptions horizontalCentered="1"/>
  <pageMargins left="0.78740157480314965" right="0" top="0.39370078740157483" bottom="0.39370078740157483" header="0" footer="0"/>
  <pageSetup paperSize="5" scale="73" fitToHeight="1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FORMATO PROYECCIÓN 2026</vt:lpstr>
      <vt:lpstr>FORMATO CARGA CALEND</vt:lpstr>
      <vt:lpstr>TABULADOR</vt:lpstr>
      <vt:lpstr>CALENDARIO POR PARTIDA</vt:lpstr>
      <vt:lpstr>'FORMATO PROYECCIÓN 2026'!Títulos_a_imprimir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SEFIPLAN</dc:creator>
  <cp:lastModifiedBy>SEFIPLAN</cp:lastModifiedBy>
  <cp:lastPrinted>2024-08-05T21:27:21Z</cp:lastPrinted>
  <dcterms:created xsi:type="dcterms:W3CDTF">2024-04-30T15:53:19Z</dcterms:created>
  <dcterms:modified xsi:type="dcterms:W3CDTF">2026-02-10T21:36:13Z</dcterms:modified>
</cp:coreProperties>
</file>