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hidePivotFieldList="1" defaultThemeVersion="124226"/>
  <bookViews>
    <workbookView xWindow="-120" yWindow="-120" windowWidth="29040" windowHeight="15720" tabRatio="798" activeTab="1"/>
  </bookViews>
  <sheets>
    <sheet name="INSTRUCTIVO" sheetId="10" r:id="rId1"/>
    <sheet name="COSTEO 2026" sheetId="1"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J41" i="1" l="1"/>
  <c r="HJ40" i="1"/>
  <c r="HJ39" i="1"/>
  <c r="HJ38" i="1"/>
  <c r="HJ37" i="1"/>
  <c r="HJ36" i="1"/>
  <c r="HJ35" i="1"/>
  <c r="HJ34" i="1"/>
  <c r="HJ33" i="1"/>
  <c r="HJ32" i="1"/>
  <c r="HJ31" i="1"/>
  <c r="HJ30" i="1"/>
  <c r="HJ29" i="1"/>
  <c r="HJ28" i="1"/>
  <c r="HJ27" i="1"/>
  <c r="HJ26" i="1"/>
  <c r="HJ25" i="1"/>
  <c r="HJ24" i="1"/>
  <c r="HJ23" i="1"/>
  <c r="HJ22" i="1"/>
  <c r="HJ21" i="1"/>
  <c r="HJ20" i="1"/>
  <c r="HJ19" i="1"/>
  <c r="HJ18" i="1"/>
  <c r="HJ17" i="1"/>
  <c r="HJ16" i="1"/>
  <c r="HJ15" i="1"/>
  <c r="HJ14" i="1"/>
  <c r="HJ13" i="1"/>
  <c r="HJ12" i="1"/>
  <c r="HJ11" i="1"/>
  <c r="HJ10" i="1"/>
  <c r="HJ9" i="1"/>
  <c r="HJ8" i="1"/>
  <c r="DM41" i="1"/>
  <c r="DM40" i="1"/>
  <c r="DM39" i="1"/>
  <c r="DM38" i="1"/>
  <c r="DM37" i="1"/>
  <c r="DM36" i="1"/>
  <c r="DM35" i="1"/>
  <c r="DM34" i="1"/>
  <c r="DM33" i="1"/>
  <c r="DM32" i="1"/>
  <c r="FL32" i="1" s="1"/>
  <c r="HI32" i="1" s="1"/>
  <c r="DM31" i="1"/>
  <c r="FL31" i="1" s="1"/>
  <c r="DM30" i="1"/>
  <c r="FL30" i="1" s="1"/>
  <c r="DM29" i="1"/>
  <c r="FL29" i="1" s="1"/>
  <c r="DM28" i="1"/>
  <c r="FL28" i="1" s="1"/>
  <c r="DM27" i="1"/>
  <c r="FL27" i="1" s="1"/>
  <c r="DM26" i="1"/>
  <c r="FL26" i="1" s="1"/>
  <c r="DM25" i="1"/>
  <c r="FL25" i="1" s="1"/>
  <c r="DM24" i="1"/>
  <c r="FL24" i="1" s="1"/>
  <c r="DM23" i="1"/>
  <c r="DM22" i="1"/>
  <c r="FL22" i="1" s="1"/>
  <c r="DM21" i="1"/>
  <c r="DM20" i="1"/>
  <c r="DM19" i="1"/>
  <c r="DM18" i="1"/>
  <c r="DM17" i="1"/>
  <c r="DM16" i="1"/>
  <c r="DM15" i="1"/>
  <c r="DM14" i="1"/>
  <c r="DM13" i="1"/>
  <c r="DM12" i="1"/>
  <c r="FL12" i="1" s="1"/>
  <c r="DM11" i="1"/>
  <c r="FL11" i="1" s="1"/>
  <c r="DM10" i="1"/>
  <c r="FL10" i="1" s="1"/>
  <c r="DM9" i="1"/>
  <c r="FL9" i="1" s="1"/>
  <c r="DM8" i="1"/>
  <c r="AG8" i="1"/>
  <c r="HK42" i="1"/>
  <c r="HH42" i="1"/>
  <c r="HG42" i="1"/>
  <c r="HF42" i="1"/>
  <c r="HE42" i="1"/>
  <c r="HD42" i="1"/>
  <c r="HC42" i="1"/>
  <c r="HB42" i="1"/>
  <c r="HA42" i="1"/>
  <c r="GZ42" i="1"/>
  <c r="GY42" i="1"/>
  <c r="GX42" i="1"/>
  <c r="GW42" i="1"/>
  <c r="GV42" i="1"/>
  <c r="GU42" i="1"/>
  <c r="GT42" i="1"/>
  <c r="GS42" i="1"/>
  <c r="GR42" i="1"/>
  <c r="GQ42" i="1"/>
  <c r="GP42" i="1"/>
  <c r="GO42" i="1"/>
  <c r="GN42" i="1"/>
  <c r="GM42" i="1"/>
  <c r="GL42" i="1"/>
  <c r="GK42" i="1"/>
  <c r="GJ42" i="1"/>
  <c r="GI42" i="1"/>
  <c r="GH42" i="1"/>
  <c r="GG42" i="1"/>
  <c r="GF42" i="1"/>
  <c r="GE42" i="1"/>
  <c r="GD42" i="1"/>
  <c r="GC42" i="1"/>
  <c r="GB42" i="1"/>
  <c r="GA42" i="1"/>
  <c r="FZ42" i="1"/>
  <c r="FY42" i="1"/>
  <c r="FX42" i="1"/>
  <c r="FW42" i="1"/>
  <c r="FV42" i="1"/>
  <c r="FU42" i="1"/>
  <c r="FT42" i="1"/>
  <c r="FS42" i="1"/>
  <c r="FR42" i="1"/>
  <c r="FQ42" i="1"/>
  <c r="FP42" i="1"/>
  <c r="FO42" i="1"/>
  <c r="FN42" i="1"/>
  <c r="FM42" i="1"/>
  <c r="FK42" i="1"/>
  <c r="FJ42" i="1"/>
  <c r="FI42" i="1"/>
  <c r="FH42" i="1"/>
  <c r="FG42" i="1"/>
  <c r="FF42" i="1"/>
  <c r="FE42" i="1"/>
  <c r="FD42" i="1"/>
  <c r="HK41" i="1"/>
  <c r="HH41" i="1"/>
  <c r="HG41" i="1"/>
  <c r="HF41" i="1"/>
  <c r="HD41" i="1"/>
  <c r="HC41" i="1"/>
  <c r="HB41" i="1"/>
  <c r="HA41" i="1"/>
  <c r="GZ41" i="1"/>
  <c r="GY41" i="1"/>
  <c r="GX41" i="1"/>
  <c r="GW41" i="1"/>
  <c r="GV41" i="1"/>
  <c r="GU41" i="1"/>
  <c r="GT41" i="1"/>
  <c r="GS41" i="1"/>
  <c r="GR41" i="1"/>
  <c r="GQ41" i="1"/>
  <c r="GP41" i="1"/>
  <c r="GO41" i="1"/>
  <c r="GN41" i="1"/>
  <c r="GM41" i="1"/>
  <c r="GL41" i="1"/>
  <c r="GK41" i="1"/>
  <c r="GJ41" i="1"/>
  <c r="GI41" i="1"/>
  <c r="GH41" i="1"/>
  <c r="GG41" i="1"/>
  <c r="GF41" i="1"/>
  <c r="GE41" i="1"/>
  <c r="GD41" i="1"/>
  <c r="GC41" i="1"/>
  <c r="GB41" i="1"/>
  <c r="GA41" i="1"/>
  <c r="FZ41" i="1"/>
  <c r="FY41" i="1"/>
  <c r="FX41" i="1"/>
  <c r="FW41" i="1"/>
  <c r="FV41" i="1"/>
  <c r="FU41" i="1"/>
  <c r="FT41" i="1"/>
  <c r="FS41" i="1"/>
  <c r="FR41" i="1"/>
  <c r="FQ41" i="1"/>
  <c r="FP41" i="1"/>
  <c r="FO41" i="1"/>
  <c r="FN41" i="1"/>
  <c r="FM41" i="1"/>
  <c r="FL41" i="1"/>
  <c r="FK41" i="1"/>
  <c r="FJ41" i="1"/>
  <c r="FI41" i="1"/>
  <c r="FH41" i="1"/>
  <c r="FG41" i="1"/>
  <c r="FF41" i="1"/>
  <c r="FE41" i="1"/>
  <c r="FD41" i="1"/>
  <c r="FC41" i="1"/>
  <c r="HK40" i="1"/>
  <c r="HH40" i="1"/>
  <c r="HG40" i="1"/>
  <c r="HF40" i="1"/>
  <c r="HD40" i="1"/>
  <c r="HC40" i="1"/>
  <c r="HB40" i="1"/>
  <c r="HA40" i="1"/>
  <c r="GZ40" i="1"/>
  <c r="GY40" i="1"/>
  <c r="GX40" i="1"/>
  <c r="GW40" i="1"/>
  <c r="GV40" i="1"/>
  <c r="GU40" i="1"/>
  <c r="GT40" i="1"/>
  <c r="GS40" i="1"/>
  <c r="GR40" i="1"/>
  <c r="GQ40" i="1"/>
  <c r="GP40" i="1"/>
  <c r="GO40" i="1"/>
  <c r="GN40" i="1"/>
  <c r="GM40" i="1"/>
  <c r="GL40" i="1"/>
  <c r="GK40" i="1"/>
  <c r="GJ40" i="1"/>
  <c r="GI40" i="1"/>
  <c r="GH40" i="1"/>
  <c r="GG40" i="1"/>
  <c r="GF40" i="1"/>
  <c r="GE40" i="1"/>
  <c r="GD40" i="1"/>
  <c r="GC40" i="1"/>
  <c r="GB40" i="1"/>
  <c r="GA40" i="1"/>
  <c r="FZ40" i="1"/>
  <c r="FY40" i="1"/>
  <c r="FX40" i="1"/>
  <c r="FW40" i="1"/>
  <c r="FV40" i="1"/>
  <c r="FU40" i="1"/>
  <c r="FT40" i="1"/>
  <c r="FS40" i="1"/>
  <c r="FR40" i="1"/>
  <c r="FQ40" i="1"/>
  <c r="FP40" i="1"/>
  <c r="FO40" i="1"/>
  <c r="FN40" i="1"/>
  <c r="FM40" i="1"/>
  <c r="FL40" i="1"/>
  <c r="FK40" i="1"/>
  <c r="FJ40" i="1"/>
  <c r="FI40" i="1"/>
  <c r="FH40" i="1"/>
  <c r="FG40" i="1"/>
  <c r="FF40" i="1"/>
  <c r="FE40" i="1"/>
  <c r="FD40" i="1"/>
  <c r="FC40" i="1"/>
  <c r="HK39" i="1"/>
  <c r="HH39" i="1"/>
  <c r="HG39" i="1"/>
  <c r="HF39" i="1"/>
  <c r="HD39" i="1"/>
  <c r="HC39" i="1"/>
  <c r="HB39" i="1"/>
  <c r="HA39" i="1"/>
  <c r="GZ39" i="1"/>
  <c r="GY39" i="1"/>
  <c r="GX39" i="1"/>
  <c r="GW39" i="1"/>
  <c r="GV39" i="1"/>
  <c r="GU39" i="1"/>
  <c r="GT39" i="1"/>
  <c r="GS39" i="1"/>
  <c r="GR39" i="1"/>
  <c r="GQ39" i="1"/>
  <c r="GP39" i="1"/>
  <c r="GO39" i="1"/>
  <c r="GN39" i="1"/>
  <c r="GM39" i="1"/>
  <c r="GL39" i="1"/>
  <c r="GK39" i="1"/>
  <c r="GJ39" i="1"/>
  <c r="GI39" i="1"/>
  <c r="GH39" i="1"/>
  <c r="GG39" i="1"/>
  <c r="GF39" i="1"/>
  <c r="GE39" i="1"/>
  <c r="GD39" i="1"/>
  <c r="GC39" i="1"/>
  <c r="GB39" i="1"/>
  <c r="GA39" i="1"/>
  <c r="FZ39" i="1"/>
  <c r="FY39" i="1"/>
  <c r="FX39" i="1"/>
  <c r="FW39" i="1"/>
  <c r="FV39" i="1"/>
  <c r="FU39" i="1"/>
  <c r="FT39" i="1"/>
  <c r="FS39" i="1"/>
  <c r="FR39" i="1"/>
  <c r="FQ39" i="1"/>
  <c r="FP39" i="1"/>
  <c r="FO39" i="1"/>
  <c r="FN39" i="1"/>
  <c r="FM39" i="1"/>
  <c r="FL39" i="1"/>
  <c r="FK39" i="1"/>
  <c r="HI39" i="1" s="1"/>
  <c r="FJ39" i="1"/>
  <c r="FI39" i="1"/>
  <c r="FH39" i="1"/>
  <c r="FG39" i="1"/>
  <c r="FF39" i="1"/>
  <c r="FE39" i="1"/>
  <c r="FD39" i="1"/>
  <c r="FC39" i="1"/>
  <c r="HK38" i="1"/>
  <c r="HH38" i="1"/>
  <c r="HG38" i="1"/>
  <c r="HF38" i="1"/>
  <c r="HD38" i="1"/>
  <c r="HC38" i="1"/>
  <c r="HB38" i="1"/>
  <c r="HA38" i="1"/>
  <c r="GZ38" i="1"/>
  <c r="GY38" i="1"/>
  <c r="GX38" i="1"/>
  <c r="GW38" i="1"/>
  <c r="GV38" i="1"/>
  <c r="GU38" i="1"/>
  <c r="GT38" i="1"/>
  <c r="GS38" i="1"/>
  <c r="GR38" i="1"/>
  <c r="GQ38" i="1"/>
  <c r="GP38" i="1"/>
  <c r="GO38" i="1"/>
  <c r="GN38" i="1"/>
  <c r="GM38" i="1"/>
  <c r="GL38" i="1"/>
  <c r="GK38" i="1"/>
  <c r="GJ38" i="1"/>
  <c r="GI38" i="1"/>
  <c r="GH38" i="1"/>
  <c r="GG38" i="1"/>
  <c r="GF38" i="1"/>
  <c r="GE38" i="1"/>
  <c r="GD38" i="1"/>
  <c r="GC38" i="1"/>
  <c r="GB38" i="1"/>
  <c r="GA38" i="1"/>
  <c r="FZ38" i="1"/>
  <c r="FY38" i="1"/>
  <c r="FX38" i="1"/>
  <c r="FW38" i="1"/>
  <c r="FV38" i="1"/>
  <c r="FU38" i="1"/>
  <c r="FT38" i="1"/>
  <c r="FS38" i="1"/>
  <c r="FR38" i="1"/>
  <c r="FQ38" i="1"/>
  <c r="FP38" i="1"/>
  <c r="FO38" i="1"/>
  <c r="FN38" i="1"/>
  <c r="FM38" i="1"/>
  <c r="FL38" i="1"/>
  <c r="FK38" i="1"/>
  <c r="FJ38" i="1"/>
  <c r="FI38" i="1"/>
  <c r="FH38" i="1"/>
  <c r="FG38" i="1"/>
  <c r="FF38" i="1"/>
  <c r="FE38" i="1"/>
  <c r="FD38" i="1"/>
  <c r="FC38" i="1"/>
  <c r="HK37" i="1"/>
  <c r="HH37" i="1"/>
  <c r="HG37" i="1"/>
  <c r="HF37" i="1"/>
  <c r="HD37" i="1"/>
  <c r="HC37" i="1"/>
  <c r="HB37" i="1"/>
  <c r="HA37" i="1"/>
  <c r="GZ37" i="1"/>
  <c r="GY37" i="1"/>
  <c r="GX37" i="1"/>
  <c r="GW37" i="1"/>
  <c r="GV37" i="1"/>
  <c r="GU37" i="1"/>
  <c r="GT37" i="1"/>
  <c r="GS37" i="1"/>
  <c r="GR37" i="1"/>
  <c r="GQ37" i="1"/>
  <c r="GP37" i="1"/>
  <c r="GO37" i="1"/>
  <c r="GN37" i="1"/>
  <c r="GM37" i="1"/>
  <c r="GL37" i="1"/>
  <c r="GK37" i="1"/>
  <c r="GJ37" i="1"/>
  <c r="GI37" i="1"/>
  <c r="GH37" i="1"/>
  <c r="GG37" i="1"/>
  <c r="GF37" i="1"/>
  <c r="GE37" i="1"/>
  <c r="GD37" i="1"/>
  <c r="GC37" i="1"/>
  <c r="GB37" i="1"/>
  <c r="GA37" i="1"/>
  <c r="FZ37" i="1"/>
  <c r="FY37" i="1"/>
  <c r="FX37" i="1"/>
  <c r="FW37" i="1"/>
  <c r="FV37" i="1"/>
  <c r="FU37" i="1"/>
  <c r="FT37" i="1"/>
  <c r="FS37" i="1"/>
  <c r="FR37" i="1"/>
  <c r="FQ37" i="1"/>
  <c r="FP37" i="1"/>
  <c r="FO37" i="1"/>
  <c r="FN37" i="1"/>
  <c r="FM37" i="1"/>
  <c r="FL37" i="1"/>
  <c r="FK37" i="1"/>
  <c r="FJ37" i="1"/>
  <c r="FI37" i="1"/>
  <c r="FH37" i="1"/>
  <c r="FG37" i="1"/>
  <c r="FF37" i="1"/>
  <c r="FE37" i="1"/>
  <c r="FD37" i="1"/>
  <c r="FC37" i="1"/>
  <c r="HK36" i="1"/>
  <c r="HH36" i="1"/>
  <c r="HG36" i="1"/>
  <c r="HF36" i="1"/>
  <c r="HD36" i="1"/>
  <c r="HC36" i="1"/>
  <c r="HB36" i="1"/>
  <c r="HA36" i="1"/>
  <c r="GZ36" i="1"/>
  <c r="GY36" i="1"/>
  <c r="GX36" i="1"/>
  <c r="GW36" i="1"/>
  <c r="GV36" i="1"/>
  <c r="GU36" i="1"/>
  <c r="GT36" i="1"/>
  <c r="GS36" i="1"/>
  <c r="GR36" i="1"/>
  <c r="GQ36" i="1"/>
  <c r="GP36" i="1"/>
  <c r="GO36" i="1"/>
  <c r="GN36" i="1"/>
  <c r="GM36" i="1"/>
  <c r="GL36" i="1"/>
  <c r="GK36" i="1"/>
  <c r="GJ36" i="1"/>
  <c r="GI36" i="1"/>
  <c r="GH36" i="1"/>
  <c r="GG36" i="1"/>
  <c r="GF36" i="1"/>
  <c r="GE36" i="1"/>
  <c r="GD36" i="1"/>
  <c r="GC36" i="1"/>
  <c r="GB36" i="1"/>
  <c r="GA36" i="1"/>
  <c r="FZ36" i="1"/>
  <c r="FY36" i="1"/>
  <c r="FX36" i="1"/>
  <c r="FW36" i="1"/>
  <c r="FV36" i="1"/>
  <c r="FU36" i="1"/>
  <c r="FT36" i="1"/>
  <c r="FS36" i="1"/>
  <c r="FR36" i="1"/>
  <c r="FQ36" i="1"/>
  <c r="FP36" i="1"/>
  <c r="FO36" i="1"/>
  <c r="FN36" i="1"/>
  <c r="FM36" i="1"/>
  <c r="FL36" i="1"/>
  <c r="FK36" i="1"/>
  <c r="FJ36" i="1"/>
  <c r="FI36" i="1"/>
  <c r="FH36" i="1"/>
  <c r="FG36" i="1"/>
  <c r="FF36" i="1"/>
  <c r="FE36" i="1"/>
  <c r="FD36" i="1"/>
  <c r="FC36" i="1"/>
  <c r="HK35" i="1"/>
  <c r="HH35" i="1"/>
  <c r="HG35" i="1"/>
  <c r="HF35" i="1"/>
  <c r="HD35" i="1"/>
  <c r="HC35" i="1"/>
  <c r="HB35" i="1"/>
  <c r="HA35" i="1"/>
  <c r="GZ35" i="1"/>
  <c r="GY35" i="1"/>
  <c r="GX35" i="1"/>
  <c r="GW35" i="1"/>
  <c r="GV35" i="1"/>
  <c r="GU35" i="1"/>
  <c r="GT35" i="1"/>
  <c r="GS35" i="1"/>
  <c r="GR35" i="1"/>
  <c r="GQ35" i="1"/>
  <c r="GP35" i="1"/>
  <c r="GO35" i="1"/>
  <c r="GN35" i="1"/>
  <c r="GM35" i="1"/>
  <c r="GL35" i="1"/>
  <c r="GK35" i="1"/>
  <c r="GJ35" i="1"/>
  <c r="GI35" i="1"/>
  <c r="GH35" i="1"/>
  <c r="GG35" i="1"/>
  <c r="GF35" i="1"/>
  <c r="GE35" i="1"/>
  <c r="GD35" i="1"/>
  <c r="GC35" i="1"/>
  <c r="GB35" i="1"/>
  <c r="GA35" i="1"/>
  <c r="FZ35" i="1"/>
  <c r="FY35" i="1"/>
  <c r="FX35" i="1"/>
  <c r="FW35" i="1"/>
  <c r="FV35" i="1"/>
  <c r="FU35" i="1"/>
  <c r="FT35" i="1"/>
  <c r="FS35" i="1"/>
  <c r="FR35" i="1"/>
  <c r="FQ35" i="1"/>
  <c r="FP35" i="1"/>
  <c r="FO35" i="1"/>
  <c r="FN35" i="1"/>
  <c r="FM35" i="1"/>
  <c r="FL35" i="1"/>
  <c r="FK35" i="1"/>
  <c r="FJ35" i="1"/>
  <c r="FI35" i="1"/>
  <c r="FH35" i="1"/>
  <c r="FG35" i="1"/>
  <c r="FF35" i="1"/>
  <c r="FE35" i="1"/>
  <c r="FD35" i="1"/>
  <c r="FC35" i="1"/>
  <c r="HK34" i="1"/>
  <c r="HH34" i="1"/>
  <c r="HG34" i="1"/>
  <c r="HF34" i="1"/>
  <c r="HD34" i="1"/>
  <c r="HC34" i="1"/>
  <c r="HB34" i="1"/>
  <c r="HA34" i="1"/>
  <c r="GZ34" i="1"/>
  <c r="GY34" i="1"/>
  <c r="GX34" i="1"/>
  <c r="GW34" i="1"/>
  <c r="GV34" i="1"/>
  <c r="GU34" i="1"/>
  <c r="GT34" i="1"/>
  <c r="GS34" i="1"/>
  <c r="GR34" i="1"/>
  <c r="GQ34" i="1"/>
  <c r="GP34" i="1"/>
  <c r="GO34" i="1"/>
  <c r="GN34" i="1"/>
  <c r="GM34" i="1"/>
  <c r="GL34" i="1"/>
  <c r="GK34" i="1"/>
  <c r="GJ34" i="1"/>
  <c r="GI34" i="1"/>
  <c r="GH34" i="1"/>
  <c r="GG34" i="1"/>
  <c r="GF34" i="1"/>
  <c r="GE34" i="1"/>
  <c r="GD34" i="1"/>
  <c r="GC34" i="1"/>
  <c r="GB34" i="1"/>
  <c r="GA34" i="1"/>
  <c r="FZ34" i="1"/>
  <c r="FY34" i="1"/>
  <c r="FX34" i="1"/>
  <c r="FW34" i="1"/>
  <c r="FV34" i="1"/>
  <c r="FU34" i="1"/>
  <c r="FT34" i="1"/>
  <c r="FS34" i="1"/>
  <c r="FR34" i="1"/>
  <c r="FQ34" i="1"/>
  <c r="FP34" i="1"/>
  <c r="FO34" i="1"/>
  <c r="FN34" i="1"/>
  <c r="FM34" i="1"/>
  <c r="FL34" i="1"/>
  <c r="FK34" i="1"/>
  <c r="FJ34" i="1"/>
  <c r="FI34" i="1"/>
  <c r="FH34" i="1"/>
  <c r="FG34" i="1"/>
  <c r="FF34" i="1"/>
  <c r="FE34" i="1"/>
  <c r="FD34" i="1"/>
  <c r="FC34" i="1"/>
  <c r="HK33" i="1"/>
  <c r="HH33" i="1"/>
  <c r="HG33" i="1"/>
  <c r="HF33" i="1"/>
  <c r="HD33" i="1"/>
  <c r="HC33" i="1"/>
  <c r="HB33" i="1"/>
  <c r="HA33" i="1"/>
  <c r="GZ33" i="1"/>
  <c r="GY33" i="1"/>
  <c r="GX33" i="1"/>
  <c r="GW33" i="1"/>
  <c r="GV33" i="1"/>
  <c r="GU33" i="1"/>
  <c r="GT33" i="1"/>
  <c r="GS33" i="1"/>
  <c r="GR33" i="1"/>
  <c r="GQ33" i="1"/>
  <c r="GP33" i="1"/>
  <c r="GO33" i="1"/>
  <c r="GN33" i="1"/>
  <c r="GM33" i="1"/>
  <c r="GL33" i="1"/>
  <c r="GK33" i="1"/>
  <c r="GJ33" i="1"/>
  <c r="GI33" i="1"/>
  <c r="GH33" i="1"/>
  <c r="GG33" i="1"/>
  <c r="GF33" i="1"/>
  <c r="GE33" i="1"/>
  <c r="GD33" i="1"/>
  <c r="GC33" i="1"/>
  <c r="GB33" i="1"/>
  <c r="GA33" i="1"/>
  <c r="FZ33" i="1"/>
  <c r="FY33" i="1"/>
  <c r="FX33" i="1"/>
  <c r="FW33" i="1"/>
  <c r="FV33" i="1"/>
  <c r="FU33" i="1"/>
  <c r="FT33" i="1"/>
  <c r="FS33" i="1"/>
  <c r="FR33" i="1"/>
  <c r="FQ33" i="1"/>
  <c r="FP33" i="1"/>
  <c r="FO33" i="1"/>
  <c r="FN33" i="1"/>
  <c r="FM33" i="1"/>
  <c r="FL33" i="1"/>
  <c r="FK33" i="1"/>
  <c r="FJ33" i="1"/>
  <c r="FI33" i="1"/>
  <c r="HI33" i="1" s="1"/>
  <c r="FH33" i="1"/>
  <c r="FG33" i="1"/>
  <c r="FF33" i="1"/>
  <c r="FE33" i="1"/>
  <c r="FD33" i="1"/>
  <c r="FC33" i="1"/>
  <c r="HK32" i="1"/>
  <c r="HH32" i="1"/>
  <c r="HG32" i="1"/>
  <c r="HF32" i="1"/>
  <c r="HD32" i="1"/>
  <c r="HC32" i="1"/>
  <c r="HB32" i="1"/>
  <c r="HA32" i="1"/>
  <c r="GZ32" i="1"/>
  <c r="GY32" i="1"/>
  <c r="GX32" i="1"/>
  <c r="GW32" i="1"/>
  <c r="GV32" i="1"/>
  <c r="GU32" i="1"/>
  <c r="GT32" i="1"/>
  <c r="GS32" i="1"/>
  <c r="GR32" i="1"/>
  <c r="GQ32" i="1"/>
  <c r="GP32" i="1"/>
  <c r="GO32" i="1"/>
  <c r="GN32" i="1"/>
  <c r="GM32" i="1"/>
  <c r="GL32" i="1"/>
  <c r="GK32" i="1"/>
  <c r="GJ32" i="1"/>
  <c r="GI32" i="1"/>
  <c r="GH32" i="1"/>
  <c r="GG32" i="1"/>
  <c r="GF32" i="1"/>
  <c r="GE32" i="1"/>
  <c r="GD32" i="1"/>
  <c r="GC32" i="1"/>
  <c r="GB32" i="1"/>
  <c r="GA32" i="1"/>
  <c r="FZ32" i="1"/>
  <c r="FY32" i="1"/>
  <c r="FX32" i="1"/>
  <c r="FW32" i="1"/>
  <c r="FV32" i="1"/>
  <c r="FU32" i="1"/>
  <c r="FT32" i="1"/>
  <c r="FS32" i="1"/>
  <c r="FR32" i="1"/>
  <c r="FQ32" i="1"/>
  <c r="FP32" i="1"/>
  <c r="FO32" i="1"/>
  <c r="FN32" i="1"/>
  <c r="FM32" i="1"/>
  <c r="FK32" i="1"/>
  <c r="FJ32" i="1"/>
  <c r="FI32" i="1"/>
  <c r="FH32" i="1"/>
  <c r="FG32" i="1"/>
  <c r="FF32" i="1"/>
  <c r="FE32" i="1"/>
  <c r="FD32" i="1"/>
  <c r="FC32" i="1"/>
  <c r="HK31" i="1"/>
  <c r="HH31" i="1"/>
  <c r="HG31" i="1"/>
  <c r="HF31" i="1"/>
  <c r="HD31" i="1"/>
  <c r="HC31" i="1"/>
  <c r="HB31" i="1"/>
  <c r="HA31" i="1"/>
  <c r="GZ31" i="1"/>
  <c r="GY31" i="1"/>
  <c r="GX31" i="1"/>
  <c r="GW31" i="1"/>
  <c r="GV31" i="1"/>
  <c r="GU31" i="1"/>
  <c r="GT31" i="1"/>
  <c r="GS31" i="1"/>
  <c r="GR31" i="1"/>
  <c r="GQ31" i="1"/>
  <c r="GP31" i="1"/>
  <c r="GO31" i="1"/>
  <c r="GN31" i="1"/>
  <c r="GM31" i="1"/>
  <c r="GL31" i="1"/>
  <c r="GK31" i="1"/>
  <c r="GJ31" i="1"/>
  <c r="GI31" i="1"/>
  <c r="GH31" i="1"/>
  <c r="GG31" i="1"/>
  <c r="GF31" i="1"/>
  <c r="GE31" i="1"/>
  <c r="GD31" i="1"/>
  <c r="GC31" i="1"/>
  <c r="GB31" i="1"/>
  <c r="GA31" i="1"/>
  <c r="FZ31" i="1"/>
  <c r="FY31" i="1"/>
  <c r="FX31" i="1"/>
  <c r="FW31" i="1"/>
  <c r="FV31" i="1"/>
  <c r="FU31" i="1"/>
  <c r="FT31" i="1"/>
  <c r="FS31" i="1"/>
  <c r="FR31" i="1"/>
  <c r="FQ31" i="1"/>
  <c r="FP31" i="1"/>
  <c r="FO31" i="1"/>
  <c r="FN31" i="1"/>
  <c r="FM31" i="1"/>
  <c r="FK31" i="1"/>
  <c r="FJ31" i="1"/>
  <c r="FI31" i="1"/>
  <c r="FH31" i="1"/>
  <c r="FG31" i="1"/>
  <c r="FF31" i="1"/>
  <c r="FE31" i="1"/>
  <c r="FD31" i="1"/>
  <c r="FC31" i="1"/>
  <c r="HK30" i="1"/>
  <c r="HH30" i="1"/>
  <c r="HG30" i="1"/>
  <c r="HF30" i="1"/>
  <c r="HD30" i="1"/>
  <c r="HC30" i="1"/>
  <c r="HB30" i="1"/>
  <c r="HA30" i="1"/>
  <c r="GZ30" i="1"/>
  <c r="GY30" i="1"/>
  <c r="GX30" i="1"/>
  <c r="GW30" i="1"/>
  <c r="GV30" i="1"/>
  <c r="GU30" i="1"/>
  <c r="GT30" i="1"/>
  <c r="GS30" i="1"/>
  <c r="GR30" i="1"/>
  <c r="GQ30" i="1"/>
  <c r="GP30" i="1"/>
  <c r="GO30" i="1"/>
  <c r="GN30" i="1"/>
  <c r="GM30" i="1"/>
  <c r="GL30" i="1"/>
  <c r="GK30" i="1"/>
  <c r="GJ30" i="1"/>
  <c r="GI30" i="1"/>
  <c r="GH30" i="1"/>
  <c r="GG30" i="1"/>
  <c r="GF30" i="1"/>
  <c r="GE30" i="1"/>
  <c r="GD30" i="1"/>
  <c r="GC30" i="1"/>
  <c r="GB30" i="1"/>
  <c r="GA30" i="1"/>
  <c r="FZ30" i="1"/>
  <c r="FY30" i="1"/>
  <c r="FX30" i="1"/>
  <c r="FW30" i="1"/>
  <c r="FV30" i="1"/>
  <c r="FU30" i="1"/>
  <c r="FT30" i="1"/>
  <c r="FS30" i="1"/>
  <c r="FR30" i="1"/>
  <c r="FQ30" i="1"/>
  <c r="FP30" i="1"/>
  <c r="FO30" i="1"/>
  <c r="FN30" i="1"/>
  <c r="FM30" i="1"/>
  <c r="FK30" i="1"/>
  <c r="FJ30" i="1"/>
  <c r="FI30" i="1"/>
  <c r="FH30" i="1"/>
  <c r="FG30" i="1"/>
  <c r="FF30" i="1"/>
  <c r="FE30" i="1"/>
  <c r="FD30" i="1"/>
  <c r="FC30" i="1"/>
  <c r="HK29" i="1"/>
  <c r="HH29" i="1"/>
  <c r="HG29" i="1"/>
  <c r="HF29" i="1"/>
  <c r="HD29" i="1"/>
  <c r="HC29" i="1"/>
  <c r="HB29" i="1"/>
  <c r="HA29" i="1"/>
  <c r="GZ29" i="1"/>
  <c r="GY29" i="1"/>
  <c r="GX29" i="1"/>
  <c r="GW29" i="1"/>
  <c r="GV29" i="1"/>
  <c r="GU29" i="1"/>
  <c r="GT29" i="1"/>
  <c r="GS29" i="1"/>
  <c r="GR29" i="1"/>
  <c r="GQ29" i="1"/>
  <c r="GP29" i="1"/>
  <c r="GO29" i="1"/>
  <c r="GN29" i="1"/>
  <c r="GM29" i="1"/>
  <c r="GL29" i="1"/>
  <c r="GK29" i="1"/>
  <c r="GJ29" i="1"/>
  <c r="GI29" i="1"/>
  <c r="GH29" i="1"/>
  <c r="GG29" i="1"/>
  <c r="GF29" i="1"/>
  <c r="GE29" i="1"/>
  <c r="GD29" i="1"/>
  <c r="GC29" i="1"/>
  <c r="GB29" i="1"/>
  <c r="GA29" i="1"/>
  <c r="FZ29" i="1"/>
  <c r="FY29" i="1"/>
  <c r="FX29" i="1"/>
  <c r="FW29" i="1"/>
  <c r="FV29" i="1"/>
  <c r="FU29" i="1"/>
  <c r="FT29" i="1"/>
  <c r="FS29" i="1"/>
  <c r="FR29" i="1"/>
  <c r="FQ29" i="1"/>
  <c r="FP29" i="1"/>
  <c r="FO29" i="1"/>
  <c r="FN29" i="1"/>
  <c r="FM29" i="1"/>
  <c r="FK29" i="1"/>
  <c r="FJ29" i="1"/>
  <c r="FI29" i="1"/>
  <c r="FH29" i="1"/>
  <c r="FG29" i="1"/>
  <c r="FF29" i="1"/>
  <c r="FE29" i="1"/>
  <c r="FD29" i="1"/>
  <c r="FC29" i="1"/>
  <c r="HK28" i="1"/>
  <c r="HH28" i="1"/>
  <c r="HG28" i="1"/>
  <c r="HF28" i="1"/>
  <c r="HD28" i="1"/>
  <c r="HC28" i="1"/>
  <c r="HB28" i="1"/>
  <c r="HA28" i="1"/>
  <c r="GZ28" i="1"/>
  <c r="GY28" i="1"/>
  <c r="GX28" i="1"/>
  <c r="GW28" i="1"/>
  <c r="GV28" i="1"/>
  <c r="GU28" i="1"/>
  <c r="GT28" i="1"/>
  <c r="GS28" i="1"/>
  <c r="GR28" i="1"/>
  <c r="GQ28" i="1"/>
  <c r="GP28" i="1"/>
  <c r="GO28" i="1"/>
  <c r="GN28" i="1"/>
  <c r="GM28" i="1"/>
  <c r="GL28" i="1"/>
  <c r="GK28" i="1"/>
  <c r="GJ28" i="1"/>
  <c r="GI28" i="1"/>
  <c r="GH28" i="1"/>
  <c r="GG28" i="1"/>
  <c r="GF28" i="1"/>
  <c r="GE28" i="1"/>
  <c r="GD28" i="1"/>
  <c r="GC28" i="1"/>
  <c r="GB28" i="1"/>
  <c r="GA28" i="1"/>
  <c r="FZ28" i="1"/>
  <c r="FY28" i="1"/>
  <c r="FX28" i="1"/>
  <c r="FW28" i="1"/>
  <c r="FV28" i="1"/>
  <c r="FU28" i="1"/>
  <c r="FT28" i="1"/>
  <c r="FS28" i="1"/>
  <c r="FR28" i="1"/>
  <c r="FQ28" i="1"/>
  <c r="FP28" i="1"/>
  <c r="FO28" i="1"/>
  <c r="FN28" i="1"/>
  <c r="FM28" i="1"/>
  <c r="FK28" i="1"/>
  <c r="FJ28" i="1"/>
  <c r="FI28" i="1"/>
  <c r="FH28" i="1"/>
  <c r="FG28" i="1"/>
  <c r="FF28" i="1"/>
  <c r="FE28" i="1"/>
  <c r="FD28" i="1"/>
  <c r="FC28" i="1"/>
  <c r="HK27" i="1"/>
  <c r="HH27" i="1"/>
  <c r="HG27" i="1"/>
  <c r="HF27" i="1"/>
  <c r="HD27" i="1"/>
  <c r="HC27" i="1"/>
  <c r="HB27" i="1"/>
  <c r="HA27" i="1"/>
  <c r="GZ27" i="1"/>
  <c r="GY27" i="1"/>
  <c r="GX27" i="1"/>
  <c r="GW27" i="1"/>
  <c r="GV27" i="1"/>
  <c r="GU27" i="1"/>
  <c r="GT27" i="1"/>
  <c r="GS27" i="1"/>
  <c r="GR27" i="1"/>
  <c r="GQ27" i="1"/>
  <c r="GP27" i="1"/>
  <c r="GO27" i="1"/>
  <c r="GN27" i="1"/>
  <c r="GM27" i="1"/>
  <c r="GL27" i="1"/>
  <c r="GK27" i="1"/>
  <c r="GJ27" i="1"/>
  <c r="GI27" i="1"/>
  <c r="GH27" i="1"/>
  <c r="GG27" i="1"/>
  <c r="GF27" i="1"/>
  <c r="GE27" i="1"/>
  <c r="GD27" i="1"/>
  <c r="GC27" i="1"/>
  <c r="GB27" i="1"/>
  <c r="GA27" i="1"/>
  <c r="FZ27" i="1"/>
  <c r="FY27" i="1"/>
  <c r="FX27" i="1"/>
  <c r="FW27" i="1"/>
  <c r="FV27" i="1"/>
  <c r="FU27" i="1"/>
  <c r="FT27" i="1"/>
  <c r="FS27" i="1"/>
  <c r="FR27" i="1"/>
  <c r="FQ27" i="1"/>
  <c r="FP27" i="1"/>
  <c r="FO27" i="1"/>
  <c r="FN27" i="1"/>
  <c r="FM27" i="1"/>
  <c r="FK27" i="1"/>
  <c r="FJ27" i="1"/>
  <c r="FI27" i="1"/>
  <c r="FH27" i="1"/>
  <c r="FG27" i="1"/>
  <c r="FF27" i="1"/>
  <c r="FE27" i="1"/>
  <c r="FD27" i="1"/>
  <c r="FC27" i="1"/>
  <c r="HK26" i="1"/>
  <c r="HH26" i="1"/>
  <c r="HG26" i="1"/>
  <c r="HF26" i="1"/>
  <c r="HD26" i="1"/>
  <c r="HC26" i="1"/>
  <c r="HB26" i="1"/>
  <c r="HA26" i="1"/>
  <c r="GZ26" i="1"/>
  <c r="GY26" i="1"/>
  <c r="GX26" i="1"/>
  <c r="GW26" i="1"/>
  <c r="GV26" i="1"/>
  <c r="GU26" i="1"/>
  <c r="GT26" i="1"/>
  <c r="GS26" i="1"/>
  <c r="GR26" i="1"/>
  <c r="GQ26" i="1"/>
  <c r="GP26" i="1"/>
  <c r="GO26" i="1"/>
  <c r="GN26" i="1"/>
  <c r="GM26" i="1"/>
  <c r="GL26" i="1"/>
  <c r="GK26" i="1"/>
  <c r="GJ26" i="1"/>
  <c r="GI26" i="1"/>
  <c r="GH26" i="1"/>
  <c r="GG26" i="1"/>
  <c r="GF26" i="1"/>
  <c r="GE26" i="1"/>
  <c r="GD26" i="1"/>
  <c r="GC26" i="1"/>
  <c r="GB26" i="1"/>
  <c r="GA26" i="1"/>
  <c r="FZ26" i="1"/>
  <c r="FY26" i="1"/>
  <c r="FX26" i="1"/>
  <c r="FW26" i="1"/>
  <c r="FV26" i="1"/>
  <c r="FU26" i="1"/>
  <c r="FT26" i="1"/>
  <c r="FS26" i="1"/>
  <c r="FR26" i="1"/>
  <c r="FQ26" i="1"/>
  <c r="FP26" i="1"/>
  <c r="FO26" i="1"/>
  <c r="FN26" i="1"/>
  <c r="FM26" i="1"/>
  <c r="FK26" i="1"/>
  <c r="FJ26" i="1"/>
  <c r="FI26" i="1"/>
  <c r="FH26" i="1"/>
  <c r="FG26" i="1"/>
  <c r="FF26" i="1"/>
  <c r="FE26" i="1"/>
  <c r="FD26" i="1"/>
  <c r="FC26" i="1"/>
  <c r="HK25" i="1"/>
  <c r="HH25" i="1"/>
  <c r="HG25" i="1"/>
  <c r="HF25" i="1"/>
  <c r="HD25" i="1"/>
  <c r="HC25" i="1"/>
  <c r="HB25" i="1"/>
  <c r="HA25" i="1"/>
  <c r="GZ25" i="1"/>
  <c r="GY25" i="1"/>
  <c r="GX25" i="1"/>
  <c r="GW25" i="1"/>
  <c r="GV25" i="1"/>
  <c r="GU25" i="1"/>
  <c r="GT25" i="1"/>
  <c r="GS25" i="1"/>
  <c r="GR25" i="1"/>
  <c r="GQ25" i="1"/>
  <c r="GP25" i="1"/>
  <c r="GO25" i="1"/>
  <c r="GN25" i="1"/>
  <c r="GM25" i="1"/>
  <c r="GL25" i="1"/>
  <c r="GK25" i="1"/>
  <c r="GJ25" i="1"/>
  <c r="GI25" i="1"/>
  <c r="GH25" i="1"/>
  <c r="GG25" i="1"/>
  <c r="GF25" i="1"/>
  <c r="GE25" i="1"/>
  <c r="GD25" i="1"/>
  <c r="GC25" i="1"/>
  <c r="GB25" i="1"/>
  <c r="GA25" i="1"/>
  <c r="FZ25" i="1"/>
  <c r="FY25" i="1"/>
  <c r="FX25" i="1"/>
  <c r="FW25" i="1"/>
  <c r="FV25" i="1"/>
  <c r="FU25" i="1"/>
  <c r="FT25" i="1"/>
  <c r="FS25" i="1"/>
  <c r="FR25" i="1"/>
  <c r="FQ25" i="1"/>
  <c r="FP25" i="1"/>
  <c r="FO25" i="1"/>
  <c r="FN25" i="1"/>
  <c r="FM25" i="1"/>
  <c r="FK25" i="1"/>
  <c r="FJ25" i="1"/>
  <c r="FI25" i="1"/>
  <c r="FH25" i="1"/>
  <c r="FG25" i="1"/>
  <c r="FF25" i="1"/>
  <c r="FE25" i="1"/>
  <c r="FD25" i="1"/>
  <c r="FC25" i="1"/>
  <c r="HK24" i="1"/>
  <c r="HH24" i="1"/>
  <c r="HG24" i="1"/>
  <c r="HF24" i="1"/>
  <c r="HD24" i="1"/>
  <c r="HC24" i="1"/>
  <c r="HB24" i="1"/>
  <c r="HA24" i="1"/>
  <c r="GZ24" i="1"/>
  <c r="GY24" i="1"/>
  <c r="GX24" i="1"/>
  <c r="GW24" i="1"/>
  <c r="GV24" i="1"/>
  <c r="GU24" i="1"/>
  <c r="GT24" i="1"/>
  <c r="GS24" i="1"/>
  <c r="GR24" i="1"/>
  <c r="GQ24" i="1"/>
  <c r="GP24" i="1"/>
  <c r="GO24" i="1"/>
  <c r="GN24" i="1"/>
  <c r="GM24" i="1"/>
  <c r="GL24" i="1"/>
  <c r="GK24" i="1"/>
  <c r="GJ24" i="1"/>
  <c r="GI24" i="1"/>
  <c r="GH24" i="1"/>
  <c r="GG24" i="1"/>
  <c r="GF24" i="1"/>
  <c r="GE24" i="1"/>
  <c r="GD24" i="1"/>
  <c r="GC24" i="1"/>
  <c r="GB24" i="1"/>
  <c r="GA24" i="1"/>
  <c r="FZ24" i="1"/>
  <c r="FY24" i="1"/>
  <c r="FX24" i="1"/>
  <c r="FW24" i="1"/>
  <c r="FV24" i="1"/>
  <c r="FU24" i="1"/>
  <c r="FT24" i="1"/>
  <c r="FS24" i="1"/>
  <c r="FR24" i="1"/>
  <c r="FQ24" i="1"/>
  <c r="FP24" i="1"/>
  <c r="FO24" i="1"/>
  <c r="FN24" i="1"/>
  <c r="FM24" i="1"/>
  <c r="FK24" i="1"/>
  <c r="FJ24" i="1"/>
  <c r="FI24" i="1"/>
  <c r="FH24" i="1"/>
  <c r="FG24" i="1"/>
  <c r="FF24" i="1"/>
  <c r="FE24" i="1"/>
  <c r="FD24" i="1"/>
  <c r="FC24" i="1"/>
  <c r="HK23" i="1"/>
  <c r="HH23" i="1"/>
  <c r="HG23" i="1"/>
  <c r="HF23" i="1"/>
  <c r="HD23" i="1"/>
  <c r="HC23" i="1"/>
  <c r="HB23" i="1"/>
  <c r="HA23" i="1"/>
  <c r="GZ23" i="1"/>
  <c r="GY23" i="1"/>
  <c r="GX23" i="1"/>
  <c r="GW23" i="1"/>
  <c r="GV23" i="1"/>
  <c r="GU23" i="1"/>
  <c r="GT23" i="1"/>
  <c r="GS23" i="1"/>
  <c r="GR23" i="1"/>
  <c r="GQ23" i="1"/>
  <c r="GP23" i="1"/>
  <c r="GO23" i="1"/>
  <c r="GN23" i="1"/>
  <c r="GM23" i="1"/>
  <c r="GL23" i="1"/>
  <c r="GK23" i="1"/>
  <c r="GJ23" i="1"/>
  <c r="GI23" i="1"/>
  <c r="GH23" i="1"/>
  <c r="GG23" i="1"/>
  <c r="GF23" i="1"/>
  <c r="GE23" i="1"/>
  <c r="GD23" i="1"/>
  <c r="GC23" i="1"/>
  <c r="GB23" i="1"/>
  <c r="GA23" i="1"/>
  <c r="FZ23" i="1"/>
  <c r="FY23" i="1"/>
  <c r="FX23" i="1"/>
  <c r="FW23" i="1"/>
  <c r="FV23" i="1"/>
  <c r="FU23" i="1"/>
  <c r="FT23" i="1"/>
  <c r="FS23" i="1"/>
  <c r="FR23" i="1"/>
  <c r="FQ23" i="1"/>
  <c r="FP23" i="1"/>
  <c r="FO23" i="1"/>
  <c r="FN23" i="1"/>
  <c r="FM23" i="1"/>
  <c r="FL23" i="1"/>
  <c r="FK23" i="1"/>
  <c r="FJ23" i="1"/>
  <c r="FI23" i="1"/>
  <c r="FH23" i="1"/>
  <c r="FG23" i="1"/>
  <c r="FF23" i="1"/>
  <c r="FE23" i="1"/>
  <c r="FD23" i="1"/>
  <c r="FC23" i="1"/>
  <c r="HK22" i="1"/>
  <c r="HH22" i="1"/>
  <c r="HG22" i="1"/>
  <c r="HF22" i="1"/>
  <c r="HD22"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X22" i="1"/>
  <c r="FW22" i="1"/>
  <c r="FV22" i="1"/>
  <c r="FU22" i="1"/>
  <c r="FT22" i="1"/>
  <c r="FS22" i="1"/>
  <c r="FR22" i="1"/>
  <c r="FQ22" i="1"/>
  <c r="FP22" i="1"/>
  <c r="FO22" i="1"/>
  <c r="FN22" i="1"/>
  <c r="FM22" i="1"/>
  <c r="FK22" i="1"/>
  <c r="FJ22" i="1"/>
  <c r="FI22" i="1"/>
  <c r="FH22" i="1"/>
  <c r="FG22" i="1"/>
  <c r="FF22" i="1"/>
  <c r="FE22" i="1"/>
  <c r="FD22" i="1"/>
  <c r="FC22" i="1"/>
  <c r="HK21" i="1"/>
  <c r="HH21" i="1"/>
  <c r="HG21" i="1"/>
  <c r="HF21" i="1"/>
  <c r="HD21"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X21" i="1"/>
  <c r="FW21" i="1"/>
  <c r="FV21" i="1"/>
  <c r="FU21" i="1"/>
  <c r="FT21" i="1"/>
  <c r="FS21" i="1"/>
  <c r="FR21" i="1"/>
  <c r="FQ21" i="1"/>
  <c r="FP21" i="1"/>
  <c r="FO21" i="1"/>
  <c r="FN21" i="1"/>
  <c r="FM21" i="1"/>
  <c r="FL21" i="1"/>
  <c r="FK21" i="1"/>
  <c r="FJ21" i="1"/>
  <c r="FI21" i="1"/>
  <c r="FH21" i="1"/>
  <c r="FG21" i="1"/>
  <c r="FF21" i="1"/>
  <c r="FE21" i="1"/>
  <c r="FD21" i="1"/>
  <c r="FC21" i="1"/>
  <c r="HK20" i="1"/>
  <c r="HH20" i="1"/>
  <c r="HG20" i="1"/>
  <c r="HF20" i="1"/>
  <c r="HD20"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X20" i="1"/>
  <c r="FW20" i="1"/>
  <c r="FV20" i="1"/>
  <c r="FU20" i="1"/>
  <c r="FT20" i="1"/>
  <c r="FS20" i="1"/>
  <c r="FR20" i="1"/>
  <c r="FQ20" i="1"/>
  <c r="FP20" i="1"/>
  <c r="FO20" i="1"/>
  <c r="FN20" i="1"/>
  <c r="FM20" i="1"/>
  <c r="FL20" i="1"/>
  <c r="FK20" i="1"/>
  <c r="FJ20" i="1"/>
  <c r="FI20" i="1"/>
  <c r="FH20" i="1"/>
  <c r="FG20" i="1"/>
  <c r="FF20" i="1"/>
  <c r="FE20" i="1"/>
  <c r="FD20" i="1"/>
  <c r="FC20" i="1"/>
  <c r="HK19" i="1"/>
  <c r="HH19" i="1"/>
  <c r="HG19" i="1"/>
  <c r="HF19" i="1"/>
  <c r="HD19"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X19" i="1"/>
  <c r="FW19" i="1"/>
  <c r="FV19" i="1"/>
  <c r="FU19" i="1"/>
  <c r="FT19" i="1"/>
  <c r="FS19" i="1"/>
  <c r="FR19" i="1"/>
  <c r="FQ19" i="1"/>
  <c r="FP19" i="1"/>
  <c r="FO19" i="1"/>
  <c r="FN19" i="1"/>
  <c r="FM19" i="1"/>
  <c r="FL19" i="1"/>
  <c r="FK19" i="1"/>
  <c r="HI19" i="1" s="1"/>
  <c r="FJ19" i="1"/>
  <c r="FI19" i="1"/>
  <c r="FH19" i="1"/>
  <c r="FG19" i="1"/>
  <c r="FF19" i="1"/>
  <c r="FE19" i="1"/>
  <c r="FD19" i="1"/>
  <c r="FC19" i="1"/>
  <c r="HK18" i="1"/>
  <c r="HH18" i="1"/>
  <c r="HG18" i="1"/>
  <c r="HF18" i="1"/>
  <c r="HD18"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X18" i="1"/>
  <c r="FW18" i="1"/>
  <c r="FV18" i="1"/>
  <c r="FU18" i="1"/>
  <c r="FT18" i="1"/>
  <c r="FS18" i="1"/>
  <c r="FR18" i="1"/>
  <c r="FQ18" i="1"/>
  <c r="FP18" i="1"/>
  <c r="FO18" i="1"/>
  <c r="FN18" i="1"/>
  <c r="FM18" i="1"/>
  <c r="FL18" i="1"/>
  <c r="FK18" i="1"/>
  <c r="FJ18" i="1"/>
  <c r="FI18" i="1"/>
  <c r="FH18" i="1"/>
  <c r="FG18" i="1"/>
  <c r="FF18" i="1"/>
  <c r="FE18" i="1"/>
  <c r="FD18" i="1"/>
  <c r="FC18" i="1"/>
  <c r="HK17" i="1"/>
  <c r="HH17" i="1"/>
  <c r="HG17" i="1"/>
  <c r="HF17" i="1"/>
  <c r="HD17"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X17" i="1"/>
  <c r="FW17" i="1"/>
  <c r="FV17" i="1"/>
  <c r="FU17" i="1"/>
  <c r="FT17" i="1"/>
  <c r="FS17" i="1"/>
  <c r="FR17" i="1"/>
  <c r="FQ17" i="1"/>
  <c r="FP17" i="1"/>
  <c r="FO17" i="1"/>
  <c r="FN17" i="1"/>
  <c r="FM17" i="1"/>
  <c r="FL17" i="1"/>
  <c r="FK17" i="1"/>
  <c r="FJ17" i="1"/>
  <c r="FI17" i="1"/>
  <c r="FH17" i="1"/>
  <c r="FG17" i="1"/>
  <c r="FF17" i="1"/>
  <c r="FE17" i="1"/>
  <c r="FD17" i="1"/>
  <c r="FC17" i="1"/>
  <c r="HK16" i="1"/>
  <c r="HH16" i="1"/>
  <c r="HG16" i="1"/>
  <c r="HF16" i="1"/>
  <c r="HD16"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X16" i="1"/>
  <c r="FW16" i="1"/>
  <c r="FV16" i="1"/>
  <c r="FU16" i="1"/>
  <c r="FT16" i="1"/>
  <c r="FS16" i="1"/>
  <c r="FR16" i="1"/>
  <c r="FQ16" i="1"/>
  <c r="FP16" i="1"/>
  <c r="FO16" i="1"/>
  <c r="FN16" i="1"/>
  <c r="FM16" i="1"/>
  <c r="FL16" i="1"/>
  <c r="FK16" i="1"/>
  <c r="FJ16" i="1"/>
  <c r="FI16" i="1"/>
  <c r="FH16" i="1"/>
  <c r="FG16" i="1"/>
  <c r="FF16" i="1"/>
  <c r="FE16" i="1"/>
  <c r="FD16" i="1"/>
  <c r="FC16" i="1"/>
  <c r="HK15" i="1"/>
  <c r="HH15" i="1"/>
  <c r="HG15" i="1"/>
  <c r="HF15" i="1"/>
  <c r="HD15" i="1"/>
  <c r="HC15" i="1"/>
  <c r="HB15" i="1"/>
  <c r="HA15" i="1"/>
  <c r="GZ15" i="1"/>
  <c r="GY15" i="1"/>
  <c r="GX15" i="1"/>
  <c r="GW15" i="1"/>
  <c r="GV15" i="1"/>
  <c r="GU15" i="1"/>
  <c r="GT15" i="1"/>
  <c r="GS15" i="1"/>
  <c r="GR15" i="1"/>
  <c r="GQ15" i="1"/>
  <c r="GP15" i="1"/>
  <c r="GO15" i="1"/>
  <c r="GN15" i="1"/>
  <c r="GM15" i="1"/>
  <c r="GL15" i="1"/>
  <c r="GK15" i="1"/>
  <c r="GJ15" i="1"/>
  <c r="GI15" i="1"/>
  <c r="GH15" i="1"/>
  <c r="GG15" i="1"/>
  <c r="GF15" i="1"/>
  <c r="GE15" i="1"/>
  <c r="GD15" i="1"/>
  <c r="GC15" i="1"/>
  <c r="GB15" i="1"/>
  <c r="GA15" i="1"/>
  <c r="FZ15" i="1"/>
  <c r="FY15" i="1"/>
  <c r="FX15" i="1"/>
  <c r="FW15" i="1"/>
  <c r="FV15" i="1"/>
  <c r="FU15" i="1"/>
  <c r="FT15" i="1"/>
  <c r="FS15" i="1"/>
  <c r="FR15" i="1"/>
  <c r="FQ15" i="1"/>
  <c r="FP15" i="1"/>
  <c r="FO15" i="1"/>
  <c r="FN15" i="1"/>
  <c r="FM15" i="1"/>
  <c r="FL15" i="1"/>
  <c r="FK15" i="1"/>
  <c r="FJ15" i="1"/>
  <c r="FI15" i="1"/>
  <c r="FH15" i="1"/>
  <c r="FG15" i="1"/>
  <c r="FF15" i="1"/>
  <c r="FE15" i="1"/>
  <c r="FD15" i="1"/>
  <c r="FC15" i="1"/>
  <c r="HK14" i="1"/>
  <c r="HH14" i="1"/>
  <c r="HG14" i="1"/>
  <c r="HF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HK13" i="1"/>
  <c r="HH13" i="1"/>
  <c r="HG13" i="1"/>
  <c r="HF13" i="1"/>
  <c r="HD13"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HK12" i="1"/>
  <c r="HH12" i="1"/>
  <c r="HG12" i="1"/>
  <c r="HF12" i="1"/>
  <c r="HD12" i="1"/>
  <c r="HC12" i="1"/>
  <c r="HB12" i="1"/>
  <c r="HA12" i="1"/>
  <c r="GZ12" i="1"/>
  <c r="GY12" i="1"/>
  <c r="GX12" i="1"/>
  <c r="GW12" i="1"/>
  <c r="GV12" i="1"/>
  <c r="GU12" i="1"/>
  <c r="GT12" i="1"/>
  <c r="GS12" i="1"/>
  <c r="GR12" i="1"/>
  <c r="GQ12" i="1"/>
  <c r="GP12" i="1"/>
  <c r="GO12" i="1"/>
  <c r="GN12" i="1"/>
  <c r="GM12" i="1"/>
  <c r="GL12" i="1"/>
  <c r="GK12" i="1"/>
  <c r="GJ12" i="1"/>
  <c r="GI12" i="1"/>
  <c r="GH12" i="1"/>
  <c r="GG12" i="1"/>
  <c r="GF12" i="1"/>
  <c r="GE12" i="1"/>
  <c r="GD12" i="1"/>
  <c r="GC12" i="1"/>
  <c r="GB12" i="1"/>
  <c r="GA12" i="1"/>
  <c r="FZ12" i="1"/>
  <c r="FY12" i="1"/>
  <c r="FX12" i="1"/>
  <c r="FW12" i="1"/>
  <c r="FV12" i="1"/>
  <c r="FU12" i="1"/>
  <c r="FT12" i="1"/>
  <c r="FS12" i="1"/>
  <c r="FR12" i="1"/>
  <c r="FQ12" i="1"/>
  <c r="FP12" i="1"/>
  <c r="FO12" i="1"/>
  <c r="FN12" i="1"/>
  <c r="FM12" i="1"/>
  <c r="FK12" i="1"/>
  <c r="FJ12" i="1"/>
  <c r="FI12" i="1"/>
  <c r="FH12" i="1"/>
  <c r="FG12" i="1"/>
  <c r="FF12" i="1"/>
  <c r="FE12" i="1"/>
  <c r="FD12" i="1"/>
  <c r="FC12" i="1"/>
  <c r="HK11" i="1"/>
  <c r="HH11" i="1"/>
  <c r="HG11" i="1"/>
  <c r="HF11" i="1"/>
  <c r="HD11"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X11" i="1"/>
  <c r="FW11" i="1"/>
  <c r="FV11" i="1"/>
  <c r="FU11" i="1"/>
  <c r="FT11" i="1"/>
  <c r="FS11" i="1"/>
  <c r="FR11" i="1"/>
  <c r="FQ11" i="1"/>
  <c r="FP11" i="1"/>
  <c r="FO11" i="1"/>
  <c r="FN11" i="1"/>
  <c r="FM11" i="1"/>
  <c r="FK11" i="1"/>
  <c r="FJ11" i="1"/>
  <c r="FI11" i="1"/>
  <c r="FH11" i="1"/>
  <c r="FG11" i="1"/>
  <c r="FF11" i="1"/>
  <c r="FE11" i="1"/>
  <c r="FD11" i="1"/>
  <c r="FC11" i="1"/>
  <c r="HK10" i="1"/>
  <c r="HH10" i="1"/>
  <c r="HG10" i="1"/>
  <c r="HF10" i="1"/>
  <c r="HD10"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X10" i="1"/>
  <c r="FW10" i="1"/>
  <c r="FV10" i="1"/>
  <c r="FU10" i="1"/>
  <c r="FT10" i="1"/>
  <c r="FS10" i="1"/>
  <c r="FR10" i="1"/>
  <c r="FQ10" i="1"/>
  <c r="FP10" i="1"/>
  <c r="FO10" i="1"/>
  <c r="FN10" i="1"/>
  <c r="FM10" i="1"/>
  <c r="FK10" i="1"/>
  <c r="FJ10" i="1"/>
  <c r="FI10" i="1"/>
  <c r="FH10" i="1"/>
  <c r="FG10" i="1"/>
  <c r="FF10" i="1"/>
  <c r="FE10" i="1"/>
  <c r="FD10" i="1"/>
  <c r="FC10" i="1"/>
  <c r="HK9" i="1"/>
  <c r="HH9" i="1"/>
  <c r="HG9" i="1"/>
  <c r="HF9" i="1"/>
  <c r="HD9"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K9" i="1"/>
  <c r="FJ9" i="1"/>
  <c r="FI9" i="1"/>
  <c r="FH9" i="1"/>
  <c r="FG9" i="1"/>
  <c r="FF9" i="1"/>
  <c r="FE9" i="1"/>
  <c r="FD9" i="1"/>
  <c r="FC9" i="1"/>
  <c r="HK8" i="1"/>
  <c r="HI30" i="1" l="1"/>
  <c r="HI24" i="1"/>
  <c r="HI18" i="1"/>
  <c r="HI17" i="1"/>
  <c r="HI26" i="1"/>
  <c r="HI31" i="1"/>
  <c r="HI37" i="1"/>
  <c r="HI11" i="1"/>
  <c r="HI16" i="1"/>
  <c r="HI10" i="1"/>
  <c r="HI25" i="1"/>
  <c r="HL24" i="1"/>
  <c r="HL31" i="1"/>
  <c r="HL30" i="1"/>
  <c r="HL18" i="1"/>
  <c r="HL17" i="1"/>
  <c r="HI38" i="1"/>
  <c r="HI12" i="1"/>
  <c r="HI34" i="1"/>
  <c r="HI9" i="1"/>
  <c r="HI40" i="1"/>
  <c r="HI23" i="1"/>
  <c r="HL19" i="1"/>
  <c r="HI22" i="1"/>
  <c r="HL26" i="1"/>
  <c r="HI14" i="1"/>
  <c r="HL25" i="1"/>
  <c r="HI29" i="1"/>
  <c r="HI21" i="1"/>
  <c r="HI28" i="1"/>
  <c r="HI20" i="1"/>
  <c r="HI27" i="1"/>
  <c r="HI41" i="1"/>
  <c r="HL33" i="1"/>
  <c r="HI15" i="1"/>
  <c r="HL32" i="1"/>
  <c r="HL39" i="1"/>
  <c r="HI36" i="1"/>
  <c r="HI13" i="1"/>
  <c r="HI35" i="1"/>
  <c r="EN41" i="1"/>
  <c r="EM41" i="1"/>
  <c r="EY40" i="1"/>
  <c r="EX40" i="1"/>
  <c r="EW40" i="1"/>
  <c r="EV40" i="1"/>
  <c r="EU40" i="1"/>
  <c r="EN40" i="1"/>
  <c r="ET40" i="1" s="1"/>
  <c r="EM40" i="1"/>
  <c r="ES40" i="1" s="1"/>
  <c r="EY39" i="1"/>
  <c r="EX39" i="1"/>
  <c r="EW39" i="1"/>
  <c r="EV39" i="1"/>
  <c r="EU39" i="1"/>
  <c r="ET39" i="1"/>
  <c r="ES39" i="1"/>
  <c r="ER39" i="1"/>
  <c r="EQ39" i="1"/>
  <c r="EP39" i="1"/>
  <c r="EO39" i="1"/>
  <c r="EZ39" i="1" s="1"/>
  <c r="EN39" i="1"/>
  <c r="EM39" i="1"/>
  <c r="EN38" i="1"/>
  <c r="EM38" i="1"/>
  <c r="EW38" i="1" s="1"/>
  <c r="EY37" i="1"/>
  <c r="EX37" i="1"/>
  <c r="EW37" i="1"/>
  <c r="EP37" i="1"/>
  <c r="EN37" i="1"/>
  <c r="EM37" i="1"/>
  <c r="EV37" i="1" s="1"/>
  <c r="EY36" i="1"/>
  <c r="EX36" i="1"/>
  <c r="EW36" i="1"/>
  <c r="EV36" i="1"/>
  <c r="EU36" i="1"/>
  <c r="ET36" i="1"/>
  <c r="ES36" i="1"/>
  <c r="ER36" i="1"/>
  <c r="EQ36" i="1"/>
  <c r="EZ36" i="1" s="1"/>
  <c r="EP36" i="1"/>
  <c r="EO36" i="1"/>
  <c r="EN36" i="1"/>
  <c r="EM36" i="1"/>
  <c r="EN35" i="1"/>
  <c r="EP35" i="1" s="1"/>
  <c r="EM35" i="1"/>
  <c r="ER35" i="1" s="1"/>
  <c r="EY34" i="1"/>
  <c r="EN34" i="1"/>
  <c r="EM34" i="1"/>
  <c r="EX34" i="1" s="1"/>
  <c r="EY33" i="1"/>
  <c r="EX33" i="1"/>
  <c r="EW33" i="1"/>
  <c r="EV33" i="1"/>
  <c r="EU33" i="1"/>
  <c r="ET33" i="1"/>
  <c r="ES33" i="1"/>
  <c r="EN33" i="1"/>
  <c r="EM33" i="1"/>
  <c r="ER33" i="1" s="1"/>
  <c r="EN32" i="1"/>
  <c r="EM32" i="1"/>
  <c r="EV32" i="1" s="1"/>
  <c r="EN31" i="1"/>
  <c r="EM31" i="1"/>
  <c r="EY30" i="1"/>
  <c r="EX30" i="1"/>
  <c r="EW30" i="1"/>
  <c r="EV30" i="1"/>
  <c r="EU30" i="1"/>
  <c r="ES30" i="1"/>
  <c r="ER30" i="1"/>
  <c r="EN30" i="1"/>
  <c r="ET30" i="1" s="1"/>
  <c r="EM30" i="1"/>
  <c r="EY29" i="1"/>
  <c r="EX29" i="1"/>
  <c r="EW29" i="1"/>
  <c r="EV29" i="1"/>
  <c r="EU29" i="1"/>
  <c r="ET29" i="1"/>
  <c r="ES29" i="1"/>
  <c r="ER29" i="1"/>
  <c r="EQ29" i="1"/>
  <c r="EP29" i="1"/>
  <c r="EO29" i="1"/>
  <c r="EZ29" i="1" s="1"/>
  <c r="EN29" i="1"/>
  <c r="EM29" i="1"/>
  <c r="EN28" i="1"/>
  <c r="EM28" i="1"/>
  <c r="EX28" i="1" s="1"/>
  <c r="EY27" i="1"/>
  <c r="EX27" i="1"/>
  <c r="EW27" i="1"/>
  <c r="EN27" i="1"/>
  <c r="EM27" i="1"/>
  <c r="EV27" i="1" s="1"/>
  <c r="EY26" i="1"/>
  <c r="EX26" i="1"/>
  <c r="EW26" i="1"/>
  <c r="EV26" i="1"/>
  <c r="EU26" i="1"/>
  <c r="ET26" i="1"/>
  <c r="ES26" i="1"/>
  <c r="ER26" i="1"/>
  <c r="EQ26" i="1"/>
  <c r="EZ26" i="1" s="1"/>
  <c r="EP26" i="1"/>
  <c r="EO26" i="1"/>
  <c r="EN26" i="1"/>
  <c r="EM26" i="1"/>
  <c r="EN25" i="1"/>
  <c r="EM25" i="1"/>
  <c r="EY24" i="1"/>
  <c r="EN24" i="1"/>
  <c r="EM24" i="1"/>
  <c r="EX24" i="1" s="1"/>
  <c r="EY23" i="1"/>
  <c r="EX23" i="1"/>
  <c r="EW23" i="1"/>
  <c r="EV23" i="1"/>
  <c r="EU23" i="1"/>
  <c r="ET23" i="1"/>
  <c r="ES23" i="1"/>
  <c r="EN23" i="1"/>
  <c r="EM23" i="1"/>
  <c r="ER23" i="1" s="1"/>
  <c r="EN22" i="1"/>
  <c r="EM22" i="1"/>
  <c r="ET22" i="1" s="1"/>
  <c r="EN21" i="1"/>
  <c r="EM21" i="1"/>
  <c r="EY20" i="1"/>
  <c r="EX20" i="1"/>
  <c r="EW20" i="1"/>
  <c r="EV20" i="1"/>
  <c r="EU20" i="1"/>
  <c r="ES20" i="1"/>
  <c r="ER20" i="1"/>
  <c r="EN20" i="1"/>
  <c r="ET20" i="1" s="1"/>
  <c r="EM20" i="1"/>
  <c r="EY19" i="1"/>
  <c r="EX19" i="1"/>
  <c r="EW19" i="1"/>
  <c r="EV19" i="1"/>
  <c r="EU19" i="1"/>
  <c r="ET19" i="1"/>
  <c r="ES19" i="1"/>
  <c r="ER19" i="1"/>
  <c r="EQ19" i="1"/>
  <c r="EP19" i="1"/>
  <c r="EO19" i="1"/>
  <c r="EZ19" i="1" s="1"/>
  <c r="EN19" i="1"/>
  <c r="EM19" i="1"/>
  <c r="EN18" i="1"/>
  <c r="EM18" i="1"/>
  <c r="EX18" i="1" s="1"/>
  <c r="EY17" i="1"/>
  <c r="EX17" i="1"/>
  <c r="EW17" i="1"/>
  <c r="EN17" i="1"/>
  <c r="EM17" i="1"/>
  <c r="EV17" i="1" s="1"/>
  <c r="EY16" i="1"/>
  <c r="EX16" i="1"/>
  <c r="EW16" i="1"/>
  <c r="EV16" i="1"/>
  <c r="EU16" i="1"/>
  <c r="ET16" i="1"/>
  <c r="ES16" i="1"/>
  <c r="ER16" i="1"/>
  <c r="EQ16" i="1"/>
  <c r="EO16" i="1"/>
  <c r="EN16" i="1"/>
  <c r="EP16" i="1" s="1"/>
  <c r="EZ16" i="1" s="1"/>
  <c r="EM16" i="1"/>
  <c r="EN15" i="1"/>
  <c r="EM15" i="1"/>
  <c r="EY14" i="1"/>
  <c r="EN14" i="1"/>
  <c r="EM14" i="1"/>
  <c r="EX14" i="1" s="1"/>
  <c r="EY13" i="1"/>
  <c r="EX13" i="1"/>
  <c r="EW13" i="1"/>
  <c r="EV13" i="1"/>
  <c r="EU13" i="1"/>
  <c r="ET13" i="1"/>
  <c r="ES13" i="1"/>
  <c r="EN13" i="1"/>
  <c r="EM13" i="1"/>
  <c r="ER13" i="1" s="1"/>
  <c r="EN12" i="1"/>
  <c r="EM12" i="1"/>
  <c r="EU12" i="1" s="1"/>
  <c r="EN11" i="1"/>
  <c r="EM11" i="1"/>
  <c r="EY10" i="1"/>
  <c r="EX10" i="1"/>
  <c r="EW10" i="1"/>
  <c r="EV10" i="1"/>
  <c r="EU10" i="1"/>
  <c r="ES10" i="1"/>
  <c r="ER10" i="1"/>
  <c r="EN10" i="1"/>
  <c r="ET10" i="1" s="1"/>
  <c r="EM10" i="1"/>
  <c r="EY9" i="1"/>
  <c r="EX9" i="1"/>
  <c r="EW9" i="1"/>
  <c r="EV9" i="1"/>
  <c r="EU9" i="1"/>
  <c r="ET9" i="1"/>
  <c r="ES9" i="1"/>
  <c r="ER9" i="1"/>
  <c r="EQ9" i="1"/>
  <c r="EP9" i="1"/>
  <c r="EO9" i="1"/>
  <c r="EZ9" i="1" s="1"/>
  <c r="EN9" i="1"/>
  <c r="EM9" i="1"/>
  <c r="EY8" i="1"/>
  <c r="EN8" i="1"/>
  <c r="EI41" i="1"/>
  <c r="EH41" i="1"/>
  <c r="EG41" i="1"/>
  <c r="EF41" i="1"/>
  <c r="EE41" i="1"/>
  <c r="EC41" i="1"/>
  <c r="EB41" i="1"/>
  <c r="EA41" i="1"/>
  <c r="DZ41" i="1"/>
  <c r="DY41" i="1"/>
  <c r="DX41" i="1"/>
  <c r="DW41" i="1"/>
  <c r="DV41" i="1"/>
  <c r="DU41" i="1"/>
  <c r="DT41" i="1"/>
  <c r="DS41" i="1"/>
  <c r="DR41" i="1"/>
  <c r="DQ41" i="1"/>
  <c r="DP41" i="1"/>
  <c r="DN41" i="1"/>
  <c r="DL41" i="1"/>
  <c r="DK41" i="1"/>
  <c r="DJ41" i="1"/>
  <c r="DI41" i="1"/>
  <c r="DH41" i="1"/>
  <c r="DF41" i="1"/>
  <c r="DE41" i="1"/>
  <c r="DD41" i="1"/>
  <c r="DC41" i="1"/>
  <c r="DB41" i="1"/>
  <c r="EI40" i="1"/>
  <c r="EH40" i="1"/>
  <c r="EG40" i="1"/>
  <c r="EF40" i="1"/>
  <c r="EE40" i="1"/>
  <c r="EC40" i="1"/>
  <c r="EB40" i="1"/>
  <c r="EA40" i="1"/>
  <c r="DZ40" i="1"/>
  <c r="DY40" i="1"/>
  <c r="DX40" i="1"/>
  <c r="DW40" i="1"/>
  <c r="DV40" i="1"/>
  <c r="DU40" i="1"/>
  <c r="DT40" i="1"/>
  <c r="DS40" i="1"/>
  <c r="DR40" i="1"/>
  <c r="DQ40" i="1"/>
  <c r="DP40" i="1"/>
  <c r="DN40" i="1"/>
  <c r="DL40" i="1"/>
  <c r="DK40" i="1"/>
  <c r="DJ40" i="1"/>
  <c r="DI40" i="1"/>
  <c r="DH40" i="1"/>
  <c r="DF40" i="1"/>
  <c r="DE40" i="1"/>
  <c r="DD40" i="1"/>
  <c r="DC40" i="1"/>
  <c r="DB40" i="1"/>
  <c r="EI39" i="1"/>
  <c r="EH39" i="1"/>
  <c r="EG39" i="1"/>
  <c r="EF39" i="1"/>
  <c r="EE39" i="1"/>
  <c r="EC39" i="1"/>
  <c r="EB39" i="1"/>
  <c r="EA39" i="1"/>
  <c r="DZ39" i="1"/>
  <c r="DY39" i="1"/>
  <c r="DX39" i="1"/>
  <c r="DW39" i="1"/>
  <c r="DV39" i="1"/>
  <c r="DU39" i="1"/>
  <c r="DT39" i="1"/>
  <c r="DS39" i="1"/>
  <c r="DR39" i="1"/>
  <c r="DQ39" i="1"/>
  <c r="DP39" i="1"/>
  <c r="DN39" i="1"/>
  <c r="DL39" i="1"/>
  <c r="DK39" i="1"/>
  <c r="DJ39" i="1"/>
  <c r="DI39" i="1"/>
  <c r="DH39" i="1"/>
  <c r="DF39" i="1"/>
  <c r="DE39" i="1"/>
  <c r="DD39" i="1"/>
  <c r="DC39" i="1"/>
  <c r="DB39" i="1"/>
  <c r="EI38" i="1"/>
  <c r="EH38" i="1"/>
  <c r="EG38" i="1"/>
  <c r="EF38" i="1"/>
  <c r="EE38" i="1"/>
  <c r="EC38" i="1"/>
  <c r="EB38" i="1"/>
  <c r="EA38" i="1"/>
  <c r="DZ38" i="1"/>
  <c r="DY38" i="1"/>
  <c r="DX38" i="1"/>
  <c r="DW38" i="1"/>
  <c r="DV38" i="1"/>
  <c r="DU38" i="1"/>
  <c r="DT38" i="1"/>
  <c r="DS38" i="1"/>
  <c r="DR38" i="1"/>
  <c r="DQ38" i="1"/>
  <c r="DP38" i="1"/>
  <c r="DN38" i="1"/>
  <c r="DL38" i="1"/>
  <c r="DK38" i="1"/>
  <c r="DJ38" i="1"/>
  <c r="DI38" i="1"/>
  <c r="DH38" i="1"/>
  <c r="DF38" i="1"/>
  <c r="DE38" i="1"/>
  <c r="DD38" i="1"/>
  <c r="DC38" i="1"/>
  <c r="DB38" i="1"/>
  <c r="EI37" i="1"/>
  <c r="EH37" i="1"/>
  <c r="EG37" i="1"/>
  <c r="EF37" i="1"/>
  <c r="EE37" i="1"/>
  <c r="EC37" i="1"/>
  <c r="EB37" i="1"/>
  <c r="EA37" i="1"/>
  <c r="DZ37" i="1"/>
  <c r="DY37" i="1"/>
  <c r="DX37" i="1"/>
  <c r="DW37" i="1"/>
  <c r="DV37" i="1"/>
  <c r="DU37" i="1"/>
  <c r="DT37" i="1"/>
  <c r="DS37" i="1"/>
  <c r="DR37" i="1"/>
  <c r="DQ37" i="1"/>
  <c r="DP37" i="1"/>
  <c r="DN37" i="1"/>
  <c r="DL37" i="1"/>
  <c r="DK37" i="1"/>
  <c r="DJ37" i="1"/>
  <c r="DI37" i="1"/>
  <c r="DH37" i="1"/>
  <c r="DF37" i="1"/>
  <c r="DE37" i="1"/>
  <c r="DD37" i="1"/>
  <c r="DC37" i="1"/>
  <c r="DB37" i="1"/>
  <c r="EI36" i="1"/>
  <c r="EH36" i="1"/>
  <c r="EG36" i="1"/>
  <c r="EF36" i="1"/>
  <c r="EE36" i="1"/>
  <c r="EC36" i="1"/>
  <c r="EB36" i="1"/>
  <c r="EA36" i="1"/>
  <c r="DZ36" i="1"/>
  <c r="DY36" i="1"/>
  <c r="DX36" i="1"/>
  <c r="DW36" i="1"/>
  <c r="DV36" i="1"/>
  <c r="DU36" i="1"/>
  <c r="DT36" i="1"/>
  <c r="DS36" i="1"/>
  <c r="DR36" i="1"/>
  <c r="DQ36" i="1"/>
  <c r="DP36" i="1"/>
  <c r="DN36" i="1"/>
  <c r="DL36" i="1"/>
  <c r="DK36" i="1"/>
  <c r="DJ36" i="1"/>
  <c r="DI36" i="1"/>
  <c r="DH36" i="1"/>
  <c r="DF36" i="1"/>
  <c r="DE36" i="1"/>
  <c r="DD36" i="1"/>
  <c r="DC36" i="1"/>
  <c r="DB36" i="1"/>
  <c r="EI35" i="1"/>
  <c r="EH35" i="1"/>
  <c r="EG35" i="1"/>
  <c r="EF35" i="1"/>
  <c r="EE35" i="1"/>
  <c r="EC35" i="1"/>
  <c r="EB35" i="1"/>
  <c r="EA35" i="1"/>
  <c r="DZ35" i="1"/>
  <c r="DY35" i="1"/>
  <c r="DX35" i="1"/>
  <c r="DW35" i="1"/>
  <c r="DV35" i="1"/>
  <c r="DU35" i="1"/>
  <c r="DT35" i="1"/>
  <c r="DS35" i="1"/>
  <c r="DR35" i="1"/>
  <c r="DQ35" i="1"/>
  <c r="DP35" i="1"/>
  <c r="DN35" i="1"/>
  <c r="DL35" i="1"/>
  <c r="DK35" i="1"/>
  <c r="DJ35" i="1"/>
  <c r="DI35" i="1"/>
  <c r="DH35" i="1"/>
  <c r="DF35" i="1"/>
  <c r="DE35" i="1"/>
  <c r="DD35" i="1"/>
  <c r="DC35" i="1"/>
  <c r="DB35" i="1"/>
  <c r="EI34" i="1"/>
  <c r="EH34" i="1"/>
  <c r="EG34" i="1"/>
  <c r="EF34" i="1"/>
  <c r="EE34" i="1"/>
  <c r="EC34" i="1"/>
  <c r="EB34" i="1"/>
  <c r="EA34" i="1"/>
  <c r="DZ34" i="1"/>
  <c r="DY34" i="1"/>
  <c r="DX34" i="1"/>
  <c r="DW34" i="1"/>
  <c r="DV34" i="1"/>
  <c r="DU34" i="1"/>
  <c r="DT34" i="1"/>
  <c r="DS34" i="1"/>
  <c r="DR34" i="1"/>
  <c r="DQ34" i="1"/>
  <c r="DP34" i="1"/>
  <c r="DN34" i="1"/>
  <c r="DL34" i="1"/>
  <c r="DK34" i="1"/>
  <c r="DJ34" i="1"/>
  <c r="DI34" i="1"/>
  <c r="DH34" i="1"/>
  <c r="DF34" i="1"/>
  <c r="DE34" i="1"/>
  <c r="DD34" i="1"/>
  <c r="DC34" i="1"/>
  <c r="DB34" i="1"/>
  <c r="EI33" i="1"/>
  <c r="EH33" i="1"/>
  <c r="EG33" i="1"/>
  <c r="EF33" i="1"/>
  <c r="EE33" i="1"/>
  <c r="EC33" i="1"/>
  <c r="EB33" i="1"/>
  <c r="EA33" i="1"/>
  <c r="DZ33" i="1"/>
  <c r="DY33" i="1"/>
  <c r="DX33" i="1"/>
  <c r="DW33" i="1"/>
  <c r="DV33" i="1"/>
  <c r="DU33" i="1"/>
  <c r="DT33" i="1"/>
  <c r="DS33" i="1"/>
  <c r="DR33" i="1"/>
  <c r="DQ33" i="1"/>
  <c r="DP33" i="1"/>
  <c r="DN33" i="1"/>
  <c r="DL33" i="1"/>
  <c r="DK33" i="1"/>
  <c r="DJ33" i="1"/>
  <c r="DI33" i="1"/>
  <c r="DH33" i="1"/>
  <c r="DF33" i="1"/>
  <c r="DE33" i="1"/>
  <c r="DD33" i="1"/>
  <c r="DC33" i="1"/>
  <c r="DB33" i="1"/>
  <c r="EI32" i="1"/>
  <c r="EH32" i="1"/>
  <c r="EG32" i="1"/>
  <c r="EF32" i="1"/>
  <c r="EE32" i="1"/>
  <c r="EC32" i="1"/>
  <c r="EB32" i="1"/>
  <c r="EA32" i="1"/>
  <c r="DZ32" i="1"/>
  <c r="DY32" i="1"/>
  <c r="DX32" i="1"/>
  <c r="DW32" i="1"/>
  <c r="DV32" i="1"/>
  <c r="DU32" i="1"/>
  <c r="DT32" i="1"/>
  <c r="DS32" i="1"/>
  <c r="DR32" i="1"/>
  <c r="DQ32" i="1"/>
  <c r="DP32" i="1"/>
  <c r="DN32" i="1"/>
  <c r="DL32" i="1"/>
  <c r="DK32" i="1"/>
  <c r="DJ32" i="1"/>
  <c r="DI32" i="1"/>
  <c r="DH32" i="1"/>
  <c r="DF32" i="1"/>
  <c r="DE32" i="1"/>
  <c r="DD32" i="1"/>
  <c r="DC32" i="1"/>
  <c r="DB32" i="1"/>
  <c r="EI31" i="1"/>
  <c r="EH31" i="1"/>
  <c r="EG31" i="1"/>
  <c r="EF31" i="1"/>
  <c r="EE31" i="1"/>
  <c r="EC31" i="1"/>
  <c r="EB31" i="1"/>
  <c r="EA31" i="1"/>
  <c r="DZ31" i="1"/>
  <c r="DY31" i="1"/>
  <c r="DX31" i="1"/>
  <c r="DW31" i="1"/>
  <c r="DV31" i="1"/>
  <c r="DU31" i="1"/>
  <c r="DT31" i="1"/>
  <c r="DS31" i="1"/>
  <c r="DR31" i="1"/>
  <c r="DQ31" i="1"/>
  <c r="DP31" i="1"/>
  <c r="DN31" i="1"/>
  <c r="DL31" i="1"/>
  <c r="DK31" i="1"/>
  <c r="DJ31" i="1"/>
  <c r="DI31" i="1"/>
  <c r="DH31" i="1"/>
  <c r="DF31" i="1"/>
  <c r="DE31" i="1"/>
  <c r="DD31" i="1"/>
  <c r="DC31" i="1"/>
  <c r="DB31" i="1"/>
  <c r="EI30" i="1"/>
  <c r="EH30" i="1"/>
  <c r="EG30" i="1"/>
  <c r="EF30" i="1"/>
  <c r="EE30" i="1"/>
  <c r="EC30" i="1"/>
  <c r="EB30" i="1"/>
  <c r="EA30" i="1"/>
  <c r="DZ30" i="1"/>
  <c r="DY30" i="1"/>
  <c r="DX30" i="1"/>
  <c r="DW30" i="1"/>
  <c r="DV30" i="1"/>
  <c r="DU30" i="1"/>
  <c r="DT30" i="1"/>
  <c r="DS30" i="1"/>
  <c r="DR30" i="1"/>
  <c r="DQ30" i="1"/>
  <c r="DP30" i="1"/>
  <c r="DN30" i="1"/>
  <c r="DL30" i="1"/>
  <c r="DK30" i="1"/>
  <c r="DJ30" i="1"/>
  <c r="DI30" i="1"/>
  <c r="DH30" i="1"/>
  <c r="DF30" i="1"/>
  <c r="DE30" i="1"/>
  <c r="DD30" i="1"/>
  <c r="DC30" i="1"/>
  <c r="DB30" i="1"/>
  <c r="EI29" i="1"/>
  <c r="EH29" i="1"/>
  <c r="EG29" i="1"/>
  <c r="EF29" i="1"/>
  <c r="EE29" i="1"/>
  <c r="EC29" i="1"/>
  <c r="EB29" i="1"/>
  <c r="EA29" i="1"/>
  <c r="DZ29" i="1"/>
  <c r="DY29" i="1"/>
  <c r="DX29" i="1"/>
  <c r="DW29" i="1"/>
  <c r="DV29" i="1"/>
  <c r="DU29" i="1"/>
  <c r="DT29" i="1"/>
  <c r="DS29" i="1"/>
  <c r="DR29" i="1"/>
  <c r="DQ29" i="1"/>
  <c r="DP29" i="1"/>
  <c r="DN29" i="1"/>
  <c r="DL29" i="1"/>
  <c r="DK29" i="1"/>
  <c r="DJ29" i="1"/>
  <c r="DI29" i="1"/>
  <c r="DH29" i="1"/>
  <c r="DF29" i="1"/>
  <c r="DE29" i="1"/>
  <c r="DD29" i="1"/>
  <c r="DC29" i="1"/>
  <c r="DB29" i="1"/>
  <c r="EI28" i="1"/>
  <c r="EH28" i="1"/>
  <c r="EG28" i="1"/>
  <c r="EF28" i="1"/>
  <c r="EE28" i="1"/>
  <c r="EC28" i="1"/>
  <c r="EB28" i="1"/>
  <c r="EA28" i="1"/>
  <c r="DZ28" i="1"/>
  <c r="DY28" i="1"/>
  <c r="DX28" i="1"/>
  <c r="DW28" i="1"/>
  <c r="DV28" i="1"/>
  <c r="DU28" i="1"/>
  <c r="DT28" i="1"/>
  <c r="DS28" i="1"/>
  <c r="DR28" i="1"/>
  <c r="DQ28" i="1"/>
  <c r="DP28" i="1"/>
  <c r="DN28" i="1"/>
  <c r="DL28" i="1"/>
  <c r="DK28" i="1"/>
  <c r="DJ28" i="1"/>
  <c r="DI28" i="1"/>
  <c r="DH28" i="1"/>
  <c r="DF28" i="1"/>
  <c r="DE28" i="1"/>
  <c r="DD28" i="1"/>
  <c r="DC28" i="1"/>
  <c r="DB28" i="1"/>
  <c r="EI27" i="1"/>
  <c r="EH27" i="1"/>
  <c r="EG27" i="1"/>
  <c r="EF27" i="1"/>
  <c r="EE27" i="1"/>
  <c r="EC27" i="1"/>
  <c r="EB27" i="1"/>
  <c r="EA27" i="1"/>
  <c r="DZ27" i="1"/>
  <c r="DY27" i="1"/>
  <c r="DX27" i="1"/>
  <c r="DW27" i="1"/>
  <c r="DV27" i="1"/>
  <c r="DU27" i="1"/>
  <c r="DT27" i="1"/>
  <c r="DS27" i="1"/>
  <c r="DR27" i="1"/>
  <c r="DQ27" i="1"/>
  <c r="DP27" i="1"/>
  <c r="DN27" i="1"/>
  <c r="DL27" i="1"/>
  <c r="DK27" i="1"/>
  <c r="DJ27" i="1"/>
  <c r="DI27" i="1"/>
  <c r="DH27" i="1"/>
  <c r="DF27" i="1"/>
  <c r="DE27" i="1"/>
  <c r="DD27" i="1"/>
  <c r="DC27" i="1"/>
  <c r="DB27" i="1"/>
  <c r="EI26" i="1"/>
  <c r="EH26" i="1"/>
  <c r="EG26" i="1"/>
  <c r="EF26" i="1"/>
  <c r="EE26" i="1"/>
  <c r="EC26" i="1"/>
  <c r="EB26" i="1"/>
  <c r="EA26" i="1"/>
  <c r="DZ26" i="1"/>
  <c r="DY26" i="1"/>
  <c r="DX26" i="1"/>
  <c r="DW26" i="1"/>
  <c r="DV26" i="1"/>
  <c r="DU26" i="1"/>
  <c r="DT26" i="1"/>
  <c r="DS26" i="1"/>
  <c r="DR26" i="1"/>
  <c r="DQ26" i="1"/>
  <c r="DP26" i="1"/>
  <c r="DN26" i="1"/>
  <c r="DL26" i="1"/>
  <c r="DK26" i="1"/>
  <c r="DJ26" i="1"/>
  <c r="DI26" i="1"/>
  <c r="DH26" i="1"/>
  <c r="DF26" i="1"/>
  <c r="DE26" i="1"/>
  <c r="DD26" i="1"/>
  <c r="DC26" i="1"/>
  <c r="DB26" i="1"/>
  <c r="EI25" i="1"/>
  <c r="EH25" i="1"/>
  <c r="EG25" i="1"/>
  <c r="EF25" i="1"/>
  <c r="EE25" i="1"/>
  <c r="EC25" i="1"/>
  <c r="EB25" i="1"/>
  <c r="EA25" i="1"/>
  <c r="DZ25" i="1"/>
  <c r="DY25" i="1"/>
  <c r="DX25" i="1"/>
  <c r="DW25" i="1"/>
  <c r="DV25" i="1"/>
  <c r="DU25" i="1"/>
  <c r="DT25" i="1"/>
  <c r="DS25" i="1"/>
  <c r="DR25" i="1"/>
  <c r="DQ25" i="1"/>
  <c r="DP25" i="1"/>
  <c r="DN25" i="1"/>
  <c r="DL25" i="1"/>
  <c r="DK25" i="1"/>
  <c r="DJ25" i="1"/>
  <c r="DI25" i="1"/>
  <c r="DH25" i="1"/>
  <c r="DF25" i="1"/>
  <c r="DE25" i="1"/>
  <c r="DD25" i="1"/>
  <c r="DC25" i="1"/>
  <c r="DB25" i="1"/>
  <c r="EI24" i="1"/>
  <c r="EH24" i="1"/>
  <c r="EG24" i="1"/>
  <c r="EF24" i="1"/>
  <c r="EE24" i="1"/>
  <c r="EC24" i="1"/>
  <c r="EB24" i="1"/>
  <c r="EA24" i="1"/>
  <c r="DZ24" i="1"/>
  <c r="DY24" i="1"/>
  <c r="DX24" i="1"/>
  <c r="DW24" i="1"/>
  <c r="DV24" i="1"/>
  <c r="DU24" i="1"/>
  <c r="DT24" i="1"/>
  <c r="DS24" i="1"/>
  <c r="DR24" i="1"/>
  <c r="DQ24" i="1"/>
  <c r="DP24" i="1"/>
  <c r="DN24" i="1"/>
  <c r="DL24" i="1"/>
  <c r="DK24" i="1"/>
  <c r="DJ24" i="1"/>
  <c r="DI24" i="1"/>
  <c r="DH24" i="1"/>
  <c r="DF24" i="1"/>
  <c r="DE24" i="1"/>
  <c r="DD24" i="1"/>
  <c r="DC24" i="1"/>
  <c r="DB24" i="1"/>
  <c r="EI23" i="1"/>
  <c r="EH23" i="1"/>
  <c r="EG23" i="1"/>
  <c r="EF23" i="1"/>
  <c r="EE23" i="1"/>
  <c r="EC23" i="1"/>
  <c r="EB23" i="1"/>
  <c r="EA23" i="1"/>
  <c r="DZ23" i="1"/>
  <c r="DY23" i="1"/>
  <c r="DX23" i="1"/>
  <c r="DW23" i="1"/>
  <c r="DV23" i="1"/>
  <c r="DU23" i="1"/>
  <c r="DT23" i="1"/>
  <c r="DS23" i="1"/>
  <c r="DR23" i="1"/>
  <c r="DQ23" i="1"/>
  <c r="DP23" i="1"/>
  <c r="DN23" i="1"/>
  <c r="DL23" i="1"/>
  <c r="DK23" i="1"/>
  <c r="DJ23" i="1"/>
  <c r="DI23" i="1"/>
  <c r="DH23" i="1"/>
  <c r="DF23" i="1"/>
  <c r="DE23" i="1"/>
  <c r="DD23" i="1"/>
  <c r="DC23" i="1"/>
  <c r="DB23" i="1"/>
  <c r="EI22" i="1"/>
  <c r="EH22" i="1"/>
  <c r="EG22" i="1"/>
  <c r="EF22" i="1"/>
  <c r="EE22" i="1"/>
  <c r="EC22" i="1"/>
  <c r="EB22" i="1"/>
  <c r="EA22" i="1"/>
  <c r="DZ22" i="1"/>
  <c r="DY22" i="1"/>
  <c r="DX22" i="1"/>
  <c r="DW22" i="1"/>
  <c r="DV22" i="1"/>
  <c r="DU22" i="1"/>
  <c r="DT22" i="1"/>
  <c r="DS22" i="1"/>
  <c r="DR22" i="1"/>
  <c r="DQ22" i="1"/>
  <c r="DP22" i="1"/>
  <c r="DN22" i="1"/>
  <c r="DL22" i="1"/>
  <c r="DK22" i="1"/>
  <c r="DJ22" i="1"/>
  <c r="DI22" i="1"/>
  <c r="DH22" i="1"/>
  <c r="DF22" i="1"/>
  <c r="DE22" i="1"/>
  <c r="DD22" i="1"/>
  <c r="DC22" i="1"/>
  <c r="DB22" i="1"/>
  <c r="EI21" i="1"/>
  <c r="EH21" i="1"/>
  <c r="EG21" i="1"/>
  <c r="EF21" i="1"/>
  <c r="EE21" i="1"/>
  <c r="EC21" i="1"/>
  <c r="EB21" i="1"/>
  <c r="EA21" i="1"/>
  <c r="DZ21" i="1"/>
  <c r="DY21" i="1"/>
  <c r="DX21" i="1"/>
  <c r="DW21" i="1"/>
  <c r="DV21" i="1"/>
  <c r="DU21" i="1"/>
  <c r="DT21" i="1"/>
  <c r="DS21" i="1"/>
  <c r="DR21" i="1"/>
  <c r="DQ21" i="1"/>
  <c r="DP21" i="1"/>
  <c r="DN21" i="1"/>
  <c r="DL21" i="1"/>
  <c r="DK21" i="1"/>
  <c r="DJ21" i="1"/>
  <c r="DI21" i="1"/>
  <c r="DH21" i="1"/>
  <c r="DF21" i="1"/>
  <c r="DE21" i="1"/>
  <c r="DD21" i="1"/>
  <c r="DC21" i="1"/>
  <c r="DB21" i="1"/>
  <c r="EI20" i="1"/>
  <c r="EH20" i="1"/>
  <c r="EG20" i="1"/>
  <c r="EF20" i="1"/>
  <c r="EE20" i="1"/>
  <c r="EC20" i="1"/>
  <c r="EB20" i="1"/>
  <c r="EA20" i="1"/>
  <c r="DZ20" i="1"/>
  <c r="DY20" i="1"/>
  <c r="DX20" i="1"/>
  <c r="DW20" i="1"/>
  <c r="DV20" i="1"/>
  <c r="DU20" i="1"/>
  <c r="DT20" i="1"/>
  <c r="DS20" i="1"/>
  <c r="DR20" i="1"/>
  <c r="DQ20" i="1"/>
  <c r="DP20" i="1"/>
  <c r="DN20" i="1"/>
  <c r="DL20" i="1"/>
  <c r="DK20" i="1"/>
  <c r="DJ20" i="1"/>
  <c r="DI20" i="1"/>
  <c r="DH20" i="1"/>
  <c r="DF20" i="1"/>
  <c r="DE20" i="1"/>
  <c r="DD20" i="1"/>
  <c r="DC20" i="1"/>
  <c r="DB20" i="1"/>
  <c r="EI19" i="1"/>
  <c r="EH19" i="1"/>
  <c r="EG19" i="1"/>
  <c r="EF19" i="1"/>
  <c r="EE19" i="1"/>
  <c r="EC19" i="1"/>
  <c r="EB19" i="1"/>
  <c r="EA19" i="1"/>
  <c r="DZ19" i="1"/>
  <c r="DY19" i="1"/>
  <c r="DX19" i="1"/>
  <c r="DW19" i="1"/>
  <c r="DV19" i="1"/>
  <c r="DU19" i="1"/>
  <c r="DT19" i="1"/>
  <c r="DS19" i="1"/>
  <c r="DR19" i="1"/>
  <c r="DQ19" i="1"/>
  <c r="DP19" i="1"/>
  <c r="DN19" i="1"/>
  <c r="DL19" i="1"/>
  <c r="DK19" i="1"/>
  <c r="DJ19" i="1"/>
  <c r="DI19" i="1"/>
  <c r="DH19" i="1"/>
  <c r="DF19" i="1"/>
  <c r="DE19" i="1"/>
  <c r="DD19" i="1"/>
  <c r="DC19" i="1"/>
  <c r="DB19" i="1"/>
  <c r="EI18" i="1"/>
  <c r="EH18" i="1"/>
  <c r="EG18" i="1"/>
  <c r="EF18" i="1"/>
  <c r="EE18" i="1"/>
  <c r="EC18" i="1"/>
  <c r="EB18" i="1"/>
  <c r="EA18" i="1"/>
  <c r="DZ18" i="1"/>
  <c r="DY18" i="1"/>
  <c r="DX18" i="1"/>
  <c r="DW18" i="1"/>
  <c r="DV18" i="1"/>
  <c r="DU18" i="1"/>
  <c r="DT18" i="1"/>
  <c r="DS18" i="1"/>
  <c r="DR18" i="1"/>
  <c r="DQ18" i="1"/>
  <c r="DP18" i="1"/>
  <c r="DN18" i="1"/>
  <c r="DL18" i="1"/>
  <c r="DK18" i="1"/>
  <c r="DJ18" i="1"/>
  <c r="DI18" i="1"/>
  <c r="DH18" i="1"/>
  <c r="DF18" i="1"/>
  <c r="DE18" i="1"/>
  <c r="DD18" i="1"/>
  <c r="DC18" i="1"/>
  <c r="DB18" i="1"/>
  <c r="EI17" i="1"/>
  <c r="EH17" i="1"/>
  <c r="EG17" i="1"/>
  <c r="EF17" i="1"/>
  <c r="EE17" i="1"/>
  <c r="EC17" i="1"/>
  <c r="EB17" i="1"/>
  <c r="EA17" i="1"/>
  <c r="DZ17" i="1"/>
  <c r="DY17" i="1"/>
  <c r="DX17" i="1"/>
  <c r="DW17" i="1"/>
  <c r="DV17" i="1"/>
  <c r="DU17" i="1"/>
  <c r="DT17" i="1"/>
  <c r="DS17" i="1"/>
  <c r="DR17" i="1"/>
  <c r="DQ17" i="1"/>
  <c r="DP17" i="1"/>
  <c r="DN17" i="1"/>
  <c r="DL17" i="1"/>
  <c r="DK17" i="1"/>
  <c r="DJ17" i="1"/>
  <c r="DI17" i="1"/>
  <c r="DH17" i="1"/>
  <c r="DF17" i="1"/>
  <c r="DE17" i="1"/>
  <c r="DD17" i="1"/>
  <c r="DC17" i="1"/>
  <c r="DB17" i="1"/>
  <c r="EI16" i="1"/>
  <c r="EH16" i="1"/>
  <c r="EG16" i="1"/>
  <c r="EF16" i="1"/>
  <c r="EE16" i="1"/>
  <c r="EC16" i="1"/>
  <c r="EB16" i="1"/>
  <c r="EA16" i="1"/>
  <c r="DZ16" i="1"/>
  <c r="DY16" i="1"/>
  <c r="DX16" i="1"/>
  <c r="DW16" i="1"/>
  <c r="DV16" i="1"/>
  <c r="DU16" i="1"/>
  <c r="DT16" i="1"/>
  <c r="DS16" i="1"/>
  <c r="DR16" i="1"/>
  <c r="DQ16" i="1"/>
  <c r="DP16" i="1"/>
  <c r="DN16" i="1"/>
  <c r="DL16" i="1"/>
  <c r="DK16" i="1"/>
  <c r="DJ16" i="1"/>
  <c r="DI16" i="1"/>
  <c r="DH16" i="1"/>
  <c r="DF16" i="1"/>
  <c r="DE16" i="1"/>
  <c r="DD16" i="1"/>
  <c r="DC16" i="1"/>
  <c r="DB16" i="1"/>
  <c r="EI15" i="1"/>
  <c r="EH15" i="1"/>
  <c r="EG15" i="1"/>
  <c r="EF15" i="1"/>
  <c r="EE15" i="1"/>
  <c r="EC15" i="1"/>
  <c r="EB15" i="1"/>
  <c r="EA15" i="1"/>
  <c r="DZ15" i="1"/>
  <c r="DY15" i="1"/>
  <c r="DX15" i="1"/>
  <c r="DW15" i="1"/>
  <c r="DV15" i="1"/>
  <c r="DU15" i="1"/>
  <c r="DT15" i="1"/>
  <c r="DS15" i="1"/>
  <c r="DR15" i="1"/>
  <c r="DQ15" i="1"/>
  <c r="DP15" i="1"/>
  <c r="DN15" i="1"/>
  <c r="DL15" i="1"/>
  <c r="DK15" i="1"/>
  <c r="DJ15" i="1"/>
  <c r="DI15" i="1"/>
  <c r="DH15" i="1"/>
  <c r="DF15" i="1"/>
  <c r="DE15" i="1"/>
  <c r="DD15" i="1"/>
  <c r="DC15" i="1"/>
  <c r="DB15" i="1"/>
  <c r="EI14" i="1"/>
  <c r="EH14" i="1"/>
  <c r="EG14" i="1"/>
  <c r="EF14" i="1"/>
  <c r="EE14" i="1"/>
  <c r="EC14" i="1"/>
  <c r="EB14" i="1"/>
  <c r="EA14" i="1"/>
  <c r="DZ14" i="1"/>
  <c r="DY14" i="1"/>
  <c r="DX14" i="1"/>
  <c r="DW14" i="1"/>
  <c r="DV14" i="1"/>
  <c r="DU14" i="1"/>
  <c r="DT14" i="1"/>
  <c r="DS14" i="1"/>
  <c r="DR14" i="1"/>
  <c r="DQ14" i="1"/>
  <c r="DP14" i="1"/>
  <c r="DN14" i="1"/>
  <c r="DL14" i="1"/>
  <c r="DK14" i="1"/>
  <c r="DJ14" i="1"/>
  <c r="DI14" i="1"/>
  <c r="DH14" i="1"/>
  <c r="DF14" i="1"/>
  <c r="DE14" i="1"/>
  <c r="DD14" i="1"/>
  <c r="DC14" i="1"/>
  <c r="DB14" i="1"/>
  <c r="EI13" i="1"/>
  <c r="EH13" i="1"/>
  <c r="EG13" i="1"/>
  <c r="EF13" i="1"/>
  <c r="EE13" i="1"/>
  <c r="EC13" i="1"/>
  <c r="EB13" i="1"/>
  <c r="EA13" i="1"/>
  <c r="DZ13" i="1"/>
  <c r="DY13" i="1"/>
  <c r="DX13" i="1"/>
  <c r="DW13" i="1"/>
  <c r="DV13" i="1"/>
  <c r="DU13" i="1"/>
  <c r="DT13" i="1"/>
  <c r="DS13" i="1"/>
  <c r="DR13" i="1"/>
  <c r="DQ13" i="1"/>
  <c r="DP13" i="1"/>
  <c r="DN13" i="1"/>
  <c r="DL13" i="1"/>
  <c r="DK13" i="1"/>
  <c r="DJ13" i="1"/>
  <c r="DI13" i="1"/>
  <c r="DH13" i="1"/>
  <c r="DF13" i="1"/>
  <c r="DE13" i="1"/>
  <c r="DD13" i="1"/>
  <c r="DC13" i="1"/>
  <c r="DB13" i="1"/>
  <c r="EI12" i="1"/>
  <c r="EH12" i="1"/>
  <c r="EG12" i="1"/>
  <c r="EF12" i="1"/>
  <c r="EE12" i="1"/>
  <c r="EC12" i="1"/>
  <c r="EB12" i="1"/>
  <c r="EA12" i="1"/>
  <c r="DZ12" i="1"/>
  <c r="DY12" i="1"/>
  <c r="DX12" i="1"/>
  <c r="DW12" i="1"/>
  <c r="DV12" i="1"/>
  <c r="DU12" i="1"/>
  <c r="DT12" i="1"/>
  <c r="DS12" i="1"/>
  <c r="DR12" i="1"/>
  <c r="DQ12" i="1"/>
  <c r="DP12" i="1"/>
  <c r="DN12" i="1"/>
  <c r="DL12" i="1"/>
  <c r="DK12" i="1"/>
  <c r="DJ12" i="1"/>
  <c r="DI12" i="1"/>
  <c r="DH12" i="1"/>
  <c r="DF12" i="1"/>
  <c r="DE12" i="1"/>
  <c r="DD12" i="1"/>
  <c r="DC12" i="1"/>
  <c r="DB12" i="1"/>
  <c r="EI11" i="1"/>
  <c r="EH11" i="1"/>
  <c r="EG11" i="1"/>
  <c r="EF11" i="1"/>
  <c r="EE11" i="1"/>
  <c r="EC11" i="1"/>
  <c r="EB11" i="1"/>
  <c r="EA11" i="1"/>
  <c r="DZ11" i="1"/>
  <c r="DY11" i="1"/>
  <c r="DX11" i="1"/>
  <c r="DW11" i="1"/>
  <c r="DV11" i="1"/>
  <c r="DU11" i="1"/>
  <c r="DT11" i="1"/>
  <c r="DS11" i="1"/>
  <c r="DR11" i="1"/>
  <c r="DQ11" i="1"/>
  <c r="DP11" i="1"/>
  <c r="DN11" i="1"/>
  <c r="DL11" i="1"/>
  <c r="DK11" i="1"/>
  <c r="DJ11" i="1"/>
  <c r="DI11" i="1"/>
  <c r="DH11" i="1"/>
  <c r="DF11" i="1"/>
  <c r="DE11" i="1"/>
  <c r="DD11" i="1"/>
  <c r="DC11" i="1"/>
  <c r="DB11" i="1"/>
  <c r="EI10" i="1"/>
  <c r="EH10" i="1"/>
  <c r="EG10" i="1"/>
  <c r="EF10" i="1"/>
  <c r="EE10" i="1"/>
  <c r="EC10" i="1"/>
  <c r="EB10" i="1"/>
  <c r="EA10" i="1"/>
  <c r="DZ10" i="1"/>
  <c r="DY10" i="1"/>
  <c r="DX10" i="1"/>
  <c r="DW10" i="1"/>
  <c r="DV10" i="1"/>
  <c r="DU10" i="1"/>
  <c r="DT10" i="1"/>
  <c r="DS10" i="1"/>
  <c r="DR10" i="1"/>
  <c r="DQ10" i="1"/>
  <c r="DP10" i="1"/>
  <c r="DN10" i="1"/>
  <c r="DL10" i="1"/>
  <c r="DK10" i="1"/>
  <c r="DJ10" i="1"/>
  <c r="DI10" i="1"/>
  <c r="DH10" i="1"/>
  <c r="DF10" i="1"/>
  <c r="DE10" i="1"/>
  <c r="DD10" i="1"/>
  <c r="DC10" i="1"/>
  <c r="DB10" i="1"/>
  <c r="EI9" i="1"/>
  <c r="EH9" i="1"/>
  <c r="EG9" i="1"/>
  <c r="EF9" i="1"/>
  <c r="EE9" i="1"/>
  <c r="EC9" i="1"/>
  <c r="EB9" i="1"/>
  <c r="EA9" i="1"/>
  <c r="DZ9" i="1"/>
  <c r="DY9" i="1"/>
  <c r="DX9" i="1"/>
  <c r="DW9" i="1"/>
  <c r="DV9" i="1"/>
  <c r="DU9" i="1"/>
  <c r="DT9" i="1"/>
  <c r="DS9" i="1"/>
  <c r="DR9" i="1"/>
  <c r="DQ9" i="1"/>
  <c r="DP9" i="1"/>
  <c r="DN9" i="1"/>
  <c r="DL9" i="1"/>
  <c r="DK9" i="1"/>
  <c r="DJ9" i="1"/>
  <c r="DI9" i="1"/>
  <c r="DH9" i="1"/>
  <c r="DF9" i="1"/>
  <c r="DE9" i="1"/>
  <c r="DD9" i="1"/>
  <c r="DC9" i="1"/>
  <c r="DB9" i="1"/>
  <c r="EB8" i="1"/>
  <c r="EA8" i="1"/>
  <c r="DZ8" i="1"/>
  <c r="DY8" i="1"/>
  <c r="DX8" i="1"/>
  <c r="DW8" i="1"/>
  <c r="DV8" i="1"/>
  <c r="HL37" i="1" l="1"/>
  <c r="HL16" i="1"/>
  <c r="HL11" i="1"/>
  <c r="HL10" i="1"/>
  <c r="HL12" i="1"/>
  <c r="HL21" i="1"/>
  <c r="HL15" i="1"/>
  <c r="HL41" i="1"/>
  <c r="HL23" i="1"/>
  <c r="HL40" i="1"/>
  <c r="HL20" i="1"/>
  <c r="HL34" i="1"/>
  <c r="HL38" i="1"/>
  <c r="HL29" i="1"/>
  <c r="HL14" i="1"/>
  <c r="HL22" i="1"/>
  <c r="HL35" i="1"/>
  <c r="HL13" i="1"/>
  <c r="HL27" i="1"/>
  <c r="HL36" i="1"/>
  <c r="HL9" i="1"/>
  <c r="HL28" i="1"/>
  <c r="EO12" i="1"/>
  <c r="EZ12" i="1" s="1"/>
  <c r="EO22" i="1"/>
  <c r="EO32" i="1"/>
  <c r="EO14" i="1"/>
  <c r="ES18" i="1"/>
  <c r="EQ21" i="1"/>
  <c r="EO24" i="1"/>
  <c r="EU25" i="1"/>
  <c r="ES28" i="1"/>
  <c r="EQ31" i="1"/>
  <c r="EW32" i="1"/>
  <c r="EO34" i="1"/>
  <c r="EU35" i="1"/>
  <c r="ES38" i="1"/>
  <c r="EQ41" i="1"/>
  <c r="ES22" i="1"/>
  <c r="EO28" i="1"/>
  <c r="EO38" i="1"/>
  <c r="EZ38" i="1" s="1"/>
  <c r="ET12" i="1"/>
  <c r="ER15" i="1"/>
  <c r="EP38" i="1"/>
  <c r="EU22" i="1"/>
  <c r="ET35" i="1"/>
  <c r="ER11" i="1"/>
  <c r="EP14" i="1"/>
  <c r="ET18" i="1"/>
  <c r="ER21" i="1"/>
  <c r="EX22" i="1"/>
  <c r="EZ22" i="1" s="1"/>
  <c r="ET28" i="1"/>
  <c r="ER31" i="1"/>
  <c r="EX32" i="1"/>
  <c r="EP34" i="1"/>
  <c r="EV35" i="1"/>
  <c r="ET38" i="1"/>
  <c r="ER41" i="1"/>
  <c r="ES11" i="1"/>
  <c r="EY12" i="1"/>
  <c r="EQ14" i="1"/>
  <c r="EW15" i="1"/>
  <c r="EO17" i="1"/>
  <c r="EU18" i="1"/>
  <c r="ES21" i="1"/>
  <c r="EY22" i="1"/>
  <c r="EQ24" i="1"/>
  <c r="EW25" i="1"/>
  <c r="EO27" i="1"/>
  <c r="EU28" i="1"/>
  <c r="ES31" i="1"/>
  <c r="EY32" i="1"/>
  <c r="EZ32" i="1" s="1"/>
  <c r="EQ34" i="1"/>
  <c r="EW35" i="1"/>
  <c r="EO37" i="1"/>
  <c r="EU38" i="1"/>
  <c r="ES41" i="1"/>
  <c r="ER22" i="1"/>
  <c r="EP22" i="1"/>
  <c r="EP12" i="1"/>
  <c r="EQ12" i="1"/>
  <c r="EO15" i="1"/>
  <c r="EP25" i="1"/>
  <c r="ER32" i="1"/>
  <c r="ES12" i="1"/>
  <c r="EQ15" i="1"/>
  <c r="EQ25" i="1"/>
  <c r="ES32" i="1"/>
  <c r="EQ35" i="1"/>
  <c r="ES25" i="1"/>
  <c r="ES35" i="1"/>
  <c r="EQ38" i="1"/>
  <c r="EP11" i="1"/>
  <c r="EV12" i="1"/>
  <c r="ET15" i="1"/>
  <c r="EV22" i="1"/>
  <c r="EP31" i="1"/>
  <c r="EW12" i="1"/>
  <c r="EU15" i="1"/>
  <c r="EW22" i="1"/>
  <c r="EX12" i="1"/>
  <c r="EP24" i="1"/>
  <c r="EX15" i="1"/>
  <c r="EV18" i="1"/>
  <c r="EX25" i="1"/>
  <c r="ET31" i="1"/>
  <c r="ER34" i="1"/>
  <c r="EX35" i="1"/>
  <c r="EO10" i="1"/>
  <c r="EZ10" i="1" s="1"/>
  <c r="EU11" i="1"/>
  <c r="ES14" i="1"/>
  <c r="EW18" i="1"/>
  <c r="EQ27" i="1"/>
  <c r="EY35" i="1"/>
  <c r="EU41" i="1"/>
  <c r="EP20" i="1"/>
  <c r="ET24" i="1"/>
  <c r="ET34" i="1"/>
  <c r="ER37" i="1"/>
  <c r="EV41" i="1"/>
  <c r="EQ10" i="1"/>
  <c r="EW11" i="1"/>
  <c r="EO13" i="1"/>
  <c r="EU14" i="1"/>
  <c r="ES17" i="1"/>
  <c r="EY18" i="1"/>
  <c r="EQ20" i="1"/>
  <c r="EW21" i="1"/>
  <c r="EO23" i="1"/>
  <c r="EU24" i="1"/>
  <c r="ES27" i="1"/>
  <c r="EY28" i="1"/>
  <c r="EQ30" i="1"/>
  <c r="EW31" i="1"/>
  <c r="EO33" i="1"/>
  <c r="EU34" i="1"/>
  <c r="ES37" i="1"/>
  <c r="EY38" i="1"/>
  <c r="EQ40" i="1"/>
  <c r="EW41" i="1"/>
  <c r="EQ22" i="1"/>
  <c r="EO25" i="1"/>
  <c r="EZ25" i="1" s="1"/>
  <c r="EQ32" i="1"/>
  <c r="ER12" i="1"/>
  <c r="EP15" i="1"/>
  <c r="EZ15" i="1" s="1"/>
  <c r="ER25" i="1"/>
  <c r="EP28" i="1"/>
  <c r="EZ28" i="1" s="1"/>
  <c r="EO11" i="1"/>
  <c r="EZ11" i="1" s="1"/>
  <c r="ES15" i="1"/>
  <c r="EQ18" i="1"/>
  <c r="EZ18" i="1" s="1"/>
  <c r="EQ28" i="1"/>
  <c r="EO31" i="1"/>
  <c r="EZ31" i="1" s="1"/>
  <c r="EU32" i="1"/>
  <c r="EO41" i="1"/>
  <c r="EZ41" i="1" s="1"/>
  <c r="ER18" i="1"/>
  <c r="EP21" i="1"/>
  <c r="ET25" i="1"/>
  <c r="ER28" i="1"/>
  <c r="EP41" i="1"/>
  <c r="EQ11" i="1"/>
  <c r="EV25" i="1"/>
  <c r="ET11" i="1"/>
  <c r="ER14" i="1"/>
  <c r="ET21" i="1"/>
  <c r="ER24" i="1"/>
  <c r="EP27" i="1"/>
  <c r="EV28" i="1"/>
  <c r="ET41" i="1"/>
  <c r="EY15" i="1"/>
  <c r="EQ17" i="1"/>
  <c r="EO20" i="1"/>
  <c r="EU21" i="1"/>
  <c r="ES24" i="1"/>
  <c r="EY25" i="1"/>
  <c r="EW28" i="1"/>
  <c r="EO30" i="1"/>
  <c r="EU31" i="1"/>
  <c r="ES34" i="1"/>
  <c r="EQ37" i="1"/>
  <c r="EO40" i="1"/>
  <c r="EZ40" i="1" s="1"/>
  <c r="EX38" i="1"/>
  <c r="EX11" i="1"/>
  <c r="EP13" i="1"/>
  <c r="EV14" i="1"/>
  <c r="ET17" i="1"/>
  <c r="EX21" i="1"/>
  <c r="EP23" i="1"/>
  <c r="EV24" i="1"/>
  <c r="ET27" i="1"/>
  <c r="EX31" i="1"/>
  <c r="EP33" i="1"/>
  <c r="EV34" i="1"/>
  <c r="ET37" i="1"/>
  <c r="ER40" i="1"/>
  <c r="EX41" i="1"/>
  <c r="EP32" i="1"/>
  <c r="EO35" i="1"/>
  <c r="EZ35" i="1" s="1"/>
  <c r="EO18" i="1"/>
  <c r="EP18" i="1"/>
  <c r="ET32" i="1"/>
  <c r="ER38" i="1"/>
  <c r="EV15" i="1"/>
  <c r="EP17" i="1"/>
  <c r="EV38" i="1"/>
  <c r="EY11" i="1"/>
  <c r="EQ13" i="1"/>
  <c r="EW14" i="1"/>
  <c r="EU17" i="1"/>
  <c r="EY21" i="1"/>
  <c r="EQ23" i="1"/>
  <c r="EW24" i="1"/>
  <c r="EU27" i="1"/>
  <c r="EY31" i="1"/>
  <c r="EQ33" i="1"/>
  <c r="EW34" i="1"/>
  <c r="EU37" i="1"/>
  <c r="EY41" i="1"/>
  <c r="EO21" i="1"/>
  <c r="EZ21" i="1" s="1"/>
  <c r="EP10" i="1"/>
  <c r="EV11" i="1"/>
  <c r="ET14" i="1"/>
  <c r="ER17" i="1"/>
  <c r="EV21" i="1"/>
  <c r="ER27" i="1"/>
  <c r="EP30" i="1"/>
  <c r="EV31" i="1"/>
  <c r="EP40" i="1"/>
  <c r="EZ20" i="1" l="1"/>
  <c r="EZ37" i="1"/>
  <c r="EZ34" i="1"/>
  <c r="EZ14" i="1"/>
  <c r="EZ17" i="1"/>
  <c r="EZ23" i="1"/>
  <c r="EZ13" i="1"/>
  <c r="EZ27" i="1"/>
  <c r="EZ30" i="1"/>
  <c r="EZ24" i="1"/>
  <c r="EZ33" i="1"/>
  <c r="DS8" i="1" l="1"/>
  <c r="DA8" i="1" l="1"/>
  <c r="CX41" i="1"/>
  <c r="CX40" i="1"/>
  <c r="CX39" i="1"/>
  <c r="CX38" i="1"/>
  <c r="CX37" i="1"/>
  <c r="CX36" i="1"/>
  <c r="CX35" i="1"/>
  <c r="CX34" i="1"/>
  <c r="CX33" i="1"/>
  <c r="CX32" i="1"/>
  <c r="CX31" i="1"/>
  <c r="CX30" i="1"/>
  <c r="CX29" i="1"/>
  <c r="CX28" i="1"/>
  <c r="CX27" i="1"/>
  <c r="CX26" i="1"/>
  <c r="CX25" i="1"/>
  <c r="CX24" i="1"/>
  <c r="CX23" i="1"/>
  <c r="CX22" i="1"/>
  <c r="CX21" i="1"/>
  <c r="CX20" i="1"/>
  <c r="CX19" i="1"/>
  <c r="CX18" i="1"/>
  <c r="CX17" i="1"/>
  <c r="CX16" i="1"/>
  <c r="CX15" i="1"/>
  <c r="CX14" i="1"/>
  <c r="CX13" i="1"/>
  <c r="CX12" i="1"/>
  <c r="CX11" i="1"/>
  <c r="CX10" i="1"/>
  <c r="CX9" i="1"/>
  <c r="CW41" i="1"/>
  <c r="CV41" i="1"/>
  <c r="CS41" i="1"/>
  <c r="CR41" i="1"/>
  <c r="CW40" i="1"/>
  <c r="CV40" i="1"/>
  <c r="CS40" i="1"/>
  <c r="CR40" i="1"/>
  <c r="CW39" i="1"/>
  <c r="CV39" i="1"/>
  <c r="CS39" i="1"/>
  <c r="CR39" i="1"/>
  <c r="CW38" i="1"/>
  <c r="CV38" i="1"/>
  <c r="CS38" i="1"/>
  <c r="CR38" i="1"/>
  <c r="CW37" i="1"/>
  <c r="CV37" i="1"/>
  <c r="CS37" i="1"/>
  <c r="CR37" i="1"/>
  <c r="CW36" i="1"/>
  <c r="CV36" i="1"/>
  <c r="CS36" i="1"/>
  <c r="CR36" i="1"/>
  <c r="CW35" i="1"/>
  <c r="CV35" i="1"/>
  <c r="CS35" i="1"/>
  <c r="CR35" i="1"/>
  <c r="CW34" i="1"/>
  <c r="CV34" i="1"/>
  <c r="CS34" i="1"/>
  <c r="CR34" i="1"/>
  <c r="CW33" i="1"/>
  <c r="CV33" i="1"/>
  <c r="CS33" i="1"/>
  <c r="CR33" i="1"/>
  <c r="CW32" i="1"/>
  <c r="CV32" i="1"/>
  <c r="CS32" i="1"/>
  <c r="CR32" i="1"/>
  <c r="CW31" i="1"/>
  <c r="CV31" i="1"/>
  <c r="CS31" i="1"/>
  <c r="CR31" i="1"/>
  <c r="CW30" i="1"/>
  <c r="CV30" i="1"/>
  <c r="CS30" i="1"/>
  <c r="CR30" i="1"/>
  <c r="CW29" i="1"/>
  <c r="CV29" i="1"/>
  <c r="CS29" i="1"/>
  <c r="CR29" i="1"/>
  <c r="CW28" i="1"/>
  <c r="CV28" i="1"/>
  <c r="CS28" i="1"/>
  <c r="CR28" i="1"/>
  <c r="CW27" i="1"/>
  <c r="CV27" i="1"/>
  <c r="CS27" i="1"/>
  <c r="CR27" i="1"/>
  <c r="CW26" i="1"/>
  <c r="CV26" i="1"/>
  <c r="CS26" i="1"/>
  <c r="CR26" i="1"/>
  <c r="CW25" i="1"/>
  <c r="CV25" i="1"/>
  <c r="CS25" i="1"/>
  <c r="CR25" i="1"/>
  <c r="CW24" i="1"/>
  <c r="CV24" i="1"/>
  <c r="CS24" i="1"/>
  <c r="CR24" i="1"/>
  <c r="CW23" i="1"/>
  <c r="CV23" i="1"/>
  <c r="CS23" i="1"/>
  <c r="CR23" i="1"/>
  <c r="CW22" i="1"/>
  <c r="CV22" i="1"/>
  <c r="CS22" i="1"/>
  <c r="CR22" i="1"/>
  <c r="CW21" i="1"/>
  <c r="CV21" i="1"/>
  <c r="CS21" i="1"/>
  <c r="CR21" i="1"/>
  <c r="CW20" i="1"/>
  <c r="CV20" i="1"/>
  <c r="CS20" i="1"/>
  <c r="CR20" i="1"/>
  <c r="CW19" i="1"/>
  <c r="CV19" i="1"/>
  <c r="CS19" i="1"/>
  <c r="CR19" i="1"/>
  <c r="CW18" i="1"/>
  <c r="CV18" i="1"/>
  <c r="CS18" i="1"/>
  <c r="CR18" i="1"/>
  <c r="CW17" i="1"/>
  <c r="CV17" i="1"/>
  <c r="CS17" i="1"/>
  <c r="CR17" i="1"/>
  <c r="CW16" i="1"/>
  <c r="CV16" i="1"/>
  <c r="CS16" i="1"/>
  <c r="CR16" i="1"/>
  <c r="CW15" i="1"/>
  <c r="CV15" i="1"/>
  <c r="CS15" i="1"/>
  <c r="CR15" i="1"/>
  <c r="CW14" i="1"/>
  <c r="CV14" i="1"/>
  <c r="CS14" i="1"/>
  <c r="CR14" i="1"/>
  <c r="CW13" i="1"/>
  <c r="CV13" i="1"/>
  <c r="CS13" i="1"/>
  <c r="CR13" i="1"/>
  <c r="CW12" i="1"/>
  <c r="CV12" i="1"/>
  <c r="CS12" i="1"/>
  <c r="CR12" i="1"/>
  <c r="CW11" i="1"/>
  <c r="CV11" i="1"/>
  <c r="CS11" i="1"/>
  <c r="CR11" i="1"/>
  <c r="CW10" i="1"/>
  <c r="CV10" i="1"/>
  <c r="CS10" i="1"/>
  <c r="CR10" i="1"/>
  <c r="CW9" i="1"/>
  <c r="CV9" i="1"/>
  <c r="CS9" i="1"/>
  <c r="CR9" i="1"/>
  <c r="CV8" i="1"/>
  <c r="CP41" i="1"/>
  <c r="CO41" i="1"/>
  <c r="CN41" i="1"/>
  <c r="CM41" i="1"/>
  <c r="CL41" i="1"/>
  <c r="CK41" i="1"/>
  <c r="CJ41" i="1"/>
  <c r="CI41" i="1"/>
  <c r="CH41" i="1"/>
  <c r="CG41" i="1"/>
  <c r="CF41" i="1"/>
  <c r="CE41" i="1"/>
  <c r="CD41" i="1"/>
  <c r="CC41" i="1"/>
  <c r="CB41" i="1"/>
  <c r="CA41" i="1"/>
  <c r="BZ41" i="1"/>
  <c r="BY41" i="1"/>
  <c r="BX41" i="1"/>
  <c r="BW41" i="1"/>
  <c r="BV41" i="1"/>
  <c r="BU41" i="1"/>
  <c r="BT41" i="1"/>
  <c r="CQ41" i="1" s="1"/>
  <c r="CP40" i="1"/>
  <c r="CO40" i="1"/>
  <c r="CN40" i="1"/>
  <c r="CM40" i="1"/>
  <c r="CL40" i="1"/>
  <c r="CK40" i="1"/>
  <c r="CJ40" i="1"/>
  <c r="CI40" i="1"/>
  <c r="CH40" i="1"/>
  <c r="CG40" i="1"/>
  <c r="CF40" i="1"/>
  <c r="CE40" i="1"/>
  <c r="CD40" i="1"/>
  <c r="CC40" i="1"/>
  <c r="CB40" i="1"/>
  <c r="CA40" i="1"/>
  <c r="BZ40" i="1"/>
  <c r="BY40" i="1"/>
  <c r="BX40" i="1"/>
  <c r="BW40" i="1"/>
  <c r="BV40" i="1"/>
  <c r="BU40" i="1"/>
  <c r="BT40" i="1"/>
  <c r="CQ40" i="1" s="1"/>
  <c r="CP39" i="1"/>
  <c r="CO39" i="1"/>
  <c r="CN39" i="1"/>
  <c r="CM39" i="1"/>
  <c r="CL39" i="1"/>
  <c r="CK39" i="1"/>
  <c r="CJ39" i="1"/>
  <c r="CI39" i="1"/>
  <c r="CH39" i="1"/>
  <c r="CG39" i="1"/>
  <c r="CF39" i="1"/>
  <c r="CE39" i="1"/>
  <c r="CD39" i="1"/>
  <c r="CC39" i="1"/>
  <c r="CB39" i="1"/>
  <c r="CA39" i="1"/>
  <c r="BZ39" i="1"/>
  <c r="BY39" i="1"/>
  <c r="BX39" i="1"/>
  <c r="BW39" i="1"/>
  <c r="BV39" i="1"/>
  <c r="BU39" i="1"/>
  <c r="BT39" i="1"/>
  <c r="CQ39" i="1" s="1"/>
  <c r="CP38" i="1"/>
  <c r="CO38" i="1"/>
  <c r="CN38" i="1"/>
  <c r="CM38" i="1"/>
  <c r="CL38" i="1"/>
  <c r="CK38" i="1"/>
  <c r="CJ38" i="1"/>
  <c r="CI38" i="1"/>
  <c r="CH38" i="1"/>
  <c r="CG38" i="1"/>
  <c r="CF38" i="1"/>
  <c r="CE38" i="1"/>
  <c r="CD38" i="1"/>
  <c r="CC38" i="1"/>
  <c r="CB38" i="1"/>
  <c r="CA38" i="1"/>
  <c r="BZ38" i="1"/>
  <c r="BY38" i="1"/>
  <c r="BX38" i="1"/>
  <c r="BW38" i="1"/>
  <c r="BV38" i="1"/>
  <c r="BU38" i="1"/>
  <c r="BT38" i="1"/>
  <c r="CQ38" i="1" s="1"/>
  <c r="CP37" i="1"/>
  <c r="CO37" i="1"/>
  <c r="CN37" i="1"/>
  <c r="CM37" i="1"/>
  <c r="CL37" i="1"/>
  <c r="CK37" i="1"/>
  <c r="CJ37" i="1"/>
  <c r="CI37" i="1"/>
  <c r="CH37" i="1"/>
  <c r="CG37" i="1"/>
  <c r="CF37" i="1"/>
  <c r="CE37" i="1"/>
  <c r="CD37" i="1"/>
  <c r="CC37" i="1"/>
  <c r="CB37" i="1"/>
  <c r="CA37" i="1"/>
  <c r="BZ37" i="1"/>
  <c r="BY37" i="1"/>
  <c r="BX37" i="1"/>
  <c r="BW37" i="1"/>
  <c r="BV37" i="1"/>
  <c r="BU37" i="1"/>
  <c r="BT37" i="1"/>
  <c r="CQ37" i="1" s="1"/>
  <c r="CP36" i="1"/>
  <c r="CO36" i="1"/>
  <c r="CN36" i="1"/>
  <c r="CM36" i="1"/>
  <c r="CL36" i="1"/>
  <c r="CK36" i="1"/>
  <c r="CJ36" i="1"/>
  <c r="CI36" i="1"/>
  <c r="CH36" i="1"/>
  <c r="CG36" i="1"/>
  <c r="CF36" i="1"/>
  <c r="CE36" i="1"/>
  <c r="CD36" i="1"/>
  <c r="CC36" i="1"/>
  <c r="CB36" i="1"/>
  <c r="CA36" i="1"/>
  <c r="BZ36" i="1"/>
  <c r="BY36" i="1"/>
  <c r="BX36" i="1"/>
  <c r="BW36" i="1"/>
  <c r="BV36" i="1"/>
  <c r="BU36" i="1"/>
  <c r="BT36" i="1"/>
  <c r="CQ36" i="1" s="1"/>
  <c r="CP35" i="1"/>
  <c r="CO35" i="1"/>
  <c r="CN35" i="1"/>
  <c r="CM35" i="1"/>
  <c r="CL35" i="1"/>
  <c r="CK35" i="1"/>
  <c r="CJ35" i="1"/>
  <c r="CI35" i="1"/>
  <c r="CH35" i="1"/>
  <c r="CG35" i="1"/>
  <c r="CF35" i="1"/>
  <c r="CE35" i="1"/>
  <c r="CD35" i="1"/>
  <c r="CC35" i="1"/>
  <c r="CB35" i="1"/>
  <c r="CA35" i="1"/>
  <c r="BZ35" i="1"/>
  <c r="BY35" i="1"/>
  <c r="BX35" i="1"/>
  <c r="BW35" i="1"/>
  <c r="BV35" i="1"/>
  <c r="BU35" i="1"/>
  <c r="BT35" i="1"/>
  <c r="CQ35" i="1" s="1"/>
  <c r="CP34" i="1"/>
  <c r="CO34" i="1"/>
  <c r="CN34" i="1"/>
  <c r="CM34" i="1"/>
  <c r="CL34" i="1"/>
  <c r="CK34" i="1"/>
  <c r="CJ34" i="1"/>
  <c r="CI34" i="1"/>
  <c r="CH34" i="1"/>
  <c r="CG34" i="1"/>
  <c r="CF34" i="1"/>
  <c r="CE34" i="1"/>
  <c r="CD34" i="1"/>
  <c r="CC34" i="1"/>
  <c r="CB34" i="1"/>
  <c r="CA34" i="1"/>
  <c r="BZ34" i="1"/>
  <c r="BY34" i="1"/>
  <c r="BX34" i="1"/>
  <c r="BW34" i="1"/>
  <c r="BV34" i="1"/>
  <c r="BU34" i="1"/>
  <c r="BT34" i="1"/>
  <c r="CQ34" i="1" s="1"/>
  <c r="CP33" i="1"/>
  <c r="CO33" i="1"/>
  <c r="CN33" i="1"/>
  <c r="CM33" i="1"/>
  <c r="CL33" i="1"/>
  <c r="CK33" i="1"/>
  <c r="CJ33" i="1"/>
  <c r="CI33" i="1"/>
  <c r="CH33" i="1"/>
  <c r="CG33" i="1"/>
  <c r="CF33" i="1"/>
  <c r="CE33" i="1"/>
  <c r="CD33" i="1"/>
  <c r="CC33" i="1"/>
  <c r="CB33" i="1"/>
  <c r="CA33" i="1"/>
  <c r="BZ33" i="1"/>
  <c r="BY33" i="1"/>
  <c r="BX33" i="1"/>
  <c r="BW33" i="1"/>
  <c r="BV33" i="1"/>
  <c r="BU33" i="1"/>
  <c r="BT33" i="1"/>
  <c r="CQ33" i="1" s="1"/>
  <c r="CP32" i="1"/>
  <c r="CO32" i="1"/>
  <c r="CN32" i="1"/>
  <c r="CM32" i="1"/>
  <c r="CL32" i="1"/>
  <c r="CK32" i="1"/>
  <c r="CJ32" i="1"/>
  <c r="CI32" i="1"/>
  <c r="CH32" i="1"/>
  <c r="CG32" i="1"/>
  <c r="CF32" i="1"/>
  <c r="CE32" i="1"/>
  <c r="CD32" i="1"/>
  <c r="CC32" i="1"/>
  <c r="CB32" i="1"/>
  <c r="CA32" i="1"/>
  <c r="BZ32" i="1"/>
  <c r="BY32" i="1"/>
  <c r="BX32" i="1"/>
  <c r="BW32" i="1"/>
  <c r="BV32" i="1"/>
  <c r="BU32" i="1"/>
  <c r="BT32" i="1"/>
  <c r="CQ32" i="1" s="1"/>
  <c r="CP31" i="1"/>
  <c r="CO31" i="1"/>
  <c r="CN31" i="1"/>
  <c r="CM31" i="1"/>
  <c r="CL31" i="1"/>
  <c r="CK31" i="1"/>
  <c r="CJ31" i="1"/>
  <c r="CI31" i="1"/>
  <c r="CH31" i="1"/>
  <c r="CG31" i="1"/>
  <c r="CF31" i="1"/>
  <c r="CE31" i="1"/>
  <c r="CD31" i="1"/>
  <c r="CC31" i="1"/>
  <c r="CB31" i="1"/>
  <c r="CA31" i="1"/>
  <c r="BZ31" i="1"/>
  <c r="BY31" i="1"/>
  <c r="BX31" i="1"/>
  <c r="BW31" i="1"/>
  <c r="BV31" i="1"/>
  <c r="BU31" i="1"/>
  <c r="BT31" i="1"/>
  <c r="CQ31" i="1" s="1"/>
  <c r="CP30" i="1"/>
  <c r="CO30" i="1"/>
  <c r="CN30" i="1"/>
  <c r="CM30" i="1"/>
  <c r="CL30" i="1"/>
  <c r="CK30" i="1"/>
  <c r="CJ30" i="1"/>
  <c r="CI30" i="1"/>
  <c r="CH30" i="1"/>
  <c r="CG30" i="1"/>
  <c r="CF30" i="1"/>
  <c r="CE30" i="1"/>
  <c r="CD30" i="1"/>
  <c r="CC30" i="1"/>
  <c r="CB30" i="1"/>
  <c r="CA30" i="1"/>
  <c r="BZ30" i="1"/>
  <c r="BY30" i="1"/>
  <c r="BX30" i="1"/>
  <c r="BW30" i="1"/>
  <c r="BV30" i="1"/>
  <c r="BU30" i="1"/>
  <c r="BT30" i="1"/>
  <c r="CQ30" i="1" s="1"/>
  <c r="CP29" i="1"/>
  <c r="CO29" i="1"/>
  <c r="CN29" i="1"/>
  <c r="CM29" i="1"/>
  <c r="CL29" i="1"/>
  <c r="CK29" i="1"/>
  <c r="CJ29" i="1"/>
  <c r="CI29" i="1"/>
  <c r="CH29" i="1"/>
  <c r="CG29" i="1"/>
  <c r="CF29" i="1"/>
  <c r="CE29" i="1"/>
  <c r="CD29" i="1"/>
  <c r="CC29" i="1"/>
  <c r="CB29" i="1"/>
  <c r="CA29" i="1"/>
  <c r="BZ29" i="1"/>
  <c r="BY29" i="1"/>
  <c r="BX29" i="1"/>
  <c r="BW29" i="1"/>
  <c r="BV29" i="1"/>
  <c r="BU29" i="1"/>
  <c r="BT29" i="1"/>
  <c r="CQ29" i="1" s="1"/>
  <c r="CP28" i="1"/>
  <c r="CO28" i="1"/>
  <c r="CN28" i="1"/>
  <c r="CM28" i="1"/>
  <c r="CL28" i="1"/>
  <c r="CK28" i="1"/>
  <c r="CJ28" i="1"/>
  <c r="CI28" i="1"/>
  <c r="CH28" i="1"/>
  <c r="CG28" i="1"/>
  <c r="CF28" i="1"/>
  <c r="CE28" i="1"/>
  <c r="CD28" i="1"/>
  <c r="CC28" i="1"/>
  <c r="CB28" i="1"/>
  <c r="CA28" i="1"/>
  <c r="BZ28" i="1"/>
  <c r="BY28" i="1"/>
  <c r="BX28" i="1"/>
  <c r="BW28" i="1"/>
  <c r="BV28" i="1"/>
  <c r="BU28" i="1"/>
  <c r="BT28" i="1"/>
  <c r="CQ28" i="1" s="1"/>
  <c r="CP27" i="1"/>
  <c r="CO27" i="1"/>
  <c r="CN27" i="1"/>
  <c r="CM27" i="1"/>
  <c r="CL27" i="1"/>
  <c r="CK27" i="1"/>
  <c r="CJ27" i="1"/>
  <c r="CI27" i="1"/>
  <c r="CH27" i="1"/>
  <c r="CG27" i="1"/>
  <c r="CF27" i="1"/>
  <c r="CE27" i="1"/>
  <c r="CD27" i="1"/>
  <c r="CC27" i="1"/>
  <c r="CB27" i="1"/>
  <c r="CA27" i="1"/>
  <c r="BZ27" i="1"/>
  <c r="BY27" i="1"/>
  <c r="BX27" i="1"/>
  <c r="BW27" i="1"/>
  <c r="BV27" i="1"/>
  <c r="BU27" i="1"/>
  <c r="BT27" i="1"/>
  <c r="CQ27" i="1" s="1"/>
  <c r="CP26" i="1"/>
  <c r="CO26" i="1"/>
  <c r="CN26" i="1"/>
  <c r="CM26" i="1"/>
  <c r="CL26" i="1"/>
  <c r="CK26" i="1"/>
  <c r="CJ26" i="1"/>
  <c r="CI26" i="1"/>
  <c r="CH26" i="1"/>
  <c r="CG26" i="1"/>
  <c r="CF26" i="1"/>
  <c r="CE26" i="1"/>
  <c r="CD26" i="1"/>
  <c r="CC26" i="1"/>
  <c r="CB26" i="1"/>
  <c r="CA26" i="1"/>
  <c r="BZ26" i="1"/>
  <c r="BY26" i="1"/>
  <c r="BX26" i="1"/>
  <c r="BW26" i="1"/>
  <c r="BV26" i="1"/>
  <c r="BU26" i="1"/>
  <c r="BT26" i="1"/>
  <c r="CQ26" i="1" s="1"/>
  <c r="CP25" i="1"/>
  <c r="CO25" i="1"/>
  <c r="CN25" i="1"/>
  <c r="CM25" i="1"/>
  <c r="CL25" i="1"/>
  <c r="CK25" i="1"/>
  <c r="CJ25" i="1"/>
  <c r="CI25" i="1"/>
  <c r="CH25" i="1"/>
  <c r="CG25" i="1"/>
  <c r="CF25" i="1"/>
  <c r="CE25" i="1"/>
  <c r="CD25" i="1"/>
  <c r="CC25" i="1"/>
  <c r="CB25" i="1"/>
  <c r="CA25" i="1"/>
  <c r="BZ25" i="1"/>
  <c r="BY25" i="1"/>
  <c r="BX25" i="1"/>
  <c r="BW25" i="1"/>
  <c r="BV25" i="1"/>
  <c r="BU25" i="1"/>
  <c r="BT25" i="1"/>
  <c r="CQ25" i="1" s="1"/>
  <c r="CP24" i="1"/>
  <c r="CO24" i="1"/>
  <c r="CN24" i="1"/>
  <c r="CM24" i="1"/>
  <c r="CL24" i="1"/>
  <c r="CK24" i="1"/>
  <c r="CJ24" i="1"/>
  <c r="CI24" i="1"/>
  <c r="CH24" i="1"/>
  <c r="CG24" i="1"/>
  <c r="CF24" i="1"/>
  <c r="CE24" i="1"/>
  <c r="CD24" i="1"/>
  <c r="CC24" i="1"/>
  <c r="CB24" i="1"/>
  <c r="CA24" i="1"/>
  <c r="BZ24" i="1"/>
  <c r="BY24" i="1"/>
  <c r="BX24" i="1"/>
  <c r="BW24" i="1"/>
  <c r="BV24" i="1"/>
  <c r="BU24" i="1"/>
  <c r="BT24" i="1"/>
  <c r="CQ24" i="1" s="1"/>
  <c r="CP23" i="1"/>
  <c r="CO23" i="1"/>
  <c r="CN23" i="1"/>
  <c r="CM23" i="1"/>
  <c r="CL23" i="1"/>
  <c r="CK23" i="1"/>
  <c r="CJ23" i="1"/>
  <c r="CI23" i="1"/>
  <c r="CH23" i="1"/>
  <c r="CG23" i="1"/>
  <c r="CF23" i="1"/>
  <c r="CE23" i="1"/>
  <c r="CD23" i="1"/>
  <c r="CC23" i="1"/>
  <c r="CB23" i="1"/>
  <c r="CA23" i="1"/>
  <c r="BZ23" i="1"/>
  <c r="BY23" i="1"/>
  <c r="BX23" i="1"/>
  <c r="BW23" i="1"/>
  <c r="BV23" i="1"/>
  <c r="BU23" i="1"/>
  <c r="BT23" i="1"/>
  <c r="CQ23" i="1" s="1"/>
  <c r="CP22" i="1"/>
  <c r="CO22" i="1"/>
  <c r="CN22" i="1"/>
  <c r="CM22" i="1"/>
  <c r="CL22" i="1"/>
  <c r="CK22" i="1"/>
  <c r="CJ22" i="1"/>
  <c r="CI22" i="1"/>
  <c r="CH22" i="1"/>
  <c r="CG22" i="1"/>
  <c r="CF22" i="1"/>
  <c r="CE22" i="1"/>
  <c r="CD22" i="1"/>
  <c r="CC22" i="1"/>
  <c r="CB22" i="1"/>
  <c r="CA22" i="1"/>
  <c r="BZ22" i="1"/>
  <c r="BY22" i="1"/>
  <c r="BX22" i="1"/>
  <c r="BW22" i="1"/>
  <c r="BV22" i="1"/>
  <c r="BU22" i="1"/>
  <c r="BT22" i="1"/>
  <c r="CQ22" i="1" s="1"/>
  <c r="CP21" i="1"/>
  <c r="CO21" i="1"/>
  <c r="CN21" i="1"/>
  <c r="CM21" i="1"/>
  <c r="CL21" i="1"/>
  <c r="CK21" i="1"/>
  <c r="CJ21" i="1"/>
  <c r="CI21" i="1"/>
  <c r="CH21" i="1"/>
  <c r="CG21" i="1"/>
  <c r="CF21" i="1"/>
  <c r="CE21" i="1"/>
  <c r="CD21" i="1"/>
  <c r="CC21" i="1"/>
  <c r="CB21" i="1"/>
  <c r="CA21" i="1"/>
  <c r="BZ21" i="1"/>
  <c r="BY21" i="1"/>
  <c r="BX21" i="1"/>
  <c r="BW21" i="1"/>
  <c r="BV21" i="1"/>
  <c r="BU21" i="1"/>
  <c r="BT21" i="1"/>
  <c r="CQ21" i="1" s="1"/>
  <c r="CP20" i="1"/>
  <c r="CO20" i="1"/>
  <c r="CN20" i="1"/>
  <c r="CM20" i="1"/>
  <c r="CL20" i="1"/>
  <c r="CK20" i="1"/>
  <c r="CJ20" i="1"/>
  <c r="CI20" i="1"/>
  <c r="CH20" i="1"/>
  <c r="CG20" i="1"/>
  <c r="CF20" i="1"/>
  <c r="CE20" i="1"/>
  <c r="CD20" i="1"/>
  <c r="CC20" i="1"/>
  <c r="CB20" i="1"/>
  <c r="CA20" i="1"/>
  <c r="BZ20" i="1"/>
  <c r="BY20" i="1"/>
  <c r="BX20" i="1"/>
  <c r="BW20" i="1"/>
  <c r="BV20" i="1"/>
  <c r="BU20" i="1"/>
  <c r="BT20" i="1"/>
  <c r="CQ20" i="1" s="1"/>
  <c r="CP19" i="1"/>
  <c r="CO19" i="1"/>
  <c r="CN19" i="1"/>
  <c r="CM19" i="1"/>
  <c r="CL19" i="1"/>
  <c r="CK19" i="1"/>
  <c r="CJ19" i="1"/>
  <c r="CI19" i="1"/>
  <c r="CH19" i="1"/>
  <c r="CG19" i="1"/>
  <c r="CF19" i="1"/>
  <c r="CE19" i="1"/>
  <c r="CD19" i="1"/>
  <c r="CC19" i="1"/>
  <c r="CB19" i="1"/>
  <c r="CA19" i="1"/>
  <c r="BZ19" i="1"/>
  <c r="BY19" i="1"/>
  <c r="BX19" i="1"/>
  <c r="BW19" i="1"/>
  <c r="BV19" i="1"/>
  <c r="BU19" i="1"/>
  <c r="BT19" i="1"/>
  <c r="CQ19" i="1" s="1"/>
  <c r="CP18" i="1"/>
  <c r="CO18" i="1"/>
  <c r="CN18" i="1"/>
  <c r="CM18" i="1"/>
  <c r="CL18" i="1"/>
  <c r="CK18" i="1"/>
  <c r="CJ18" i="1"/>
  <c r="CI18" i="1"/>
  <c r="CH18" i="1"/>
  <c r="CG18" i="1"/>
  <c r="CF18" i="1"/>
  <c r="CE18" i="1"/>
  <c r="CD18" i="1"/>
  <c r="CC18" i="1"/>
  <c r="CB18" i="1"/>
  <c r="CA18" i="1"/>
  <c r="BZ18" i="1"/>
  <c r="BY18" i="1"/>
  <c r="BX18" i="1"/>
  <c r="BW18" i="1"/>
  <c r="BV18" i="1"/>
  <c r="BU18" i="1"/>
  <c r="BT18" i="1"/>
  <c r="CQ18" i="1" s="1"/>
  <c r="CP17" i="1"/>
  <c r="CO17" i="1"/>
  <c r="CN17" i="1"/>
  <c r="CM17" i="1"/>
  <c r="CL17" i="1"/>
  <c r="CK17" i="1"/>
  <c r="CJ17" i="1"/>
  <c r="CI17" i="1"/>
  <c r="CH17" i="1"/>
  <c r="CG17" i="1"/>
  <c r="CF17" i="1"/>
  <c r="CE17" i="1"/>
  <c r="CD17" i="1"/>
  <c r="CC17" i="1"/>
  <c r="CB17" i="1"/>
  <c r="CA17" i="1"/>
  <c r="BZ17" i="1"/>
  <c r="BY17" i="1"/>
  <c r="BX17" i="1"/>
  <c r="BW17" i="1"/>
  <c r="BV17" i="1"/>
  <c r="BU17" i="1"/>
  <c r="BT17" i="1"/>
  <c r="CQ17" i="1" s="1"/>
  <c r="CP16" i="1"/>
  <c r="CO16" i="1"/>
  <c r="CN16" i="1"/>
  <c r="CM16" i="1"/>
  <c r="CL16" i="1"/>
  <c r="CK16" i="1"/>
  <c r="CJ16" i="1"/>
  <c r="CI16" i="1"/>
  <c r="CH16" i="1"/>
  <c r="CG16" i="1"/>
  <c r="CF16" i="1"/>
  <c r="CE16" i="1"/>
  <c r="CD16" i="1"/>
  <c r="CC16" i="1"/>
  <c r="CB16" i="1"/>
  <c r="CA16" i="1"/>
  <c r="BZ16" i="1"/>
  <c r="BY16" i="1"/>
  <c r="BX16" i="1"/>
  <c r="BW16" i="1"/>
  <c r="BV16" i="1"/>
  <c r="BU16" i="1"/>
  <c r="BT16" i="1"/>
  <c r="CQ16" i="1" s="1"/>
  <c r="CP15" i="1"/>
  <c r="CO15" i="1"/>
  <c r="CN15" i="1"/>
  <c r="CM15" i="1"/>
  <c r="CL15" i="1"/>
  <c r="CK15" i="1"/>
  <c r="CJ15" i="1"/>
  <c r="CI15" i="1"/>
  <c r="CH15" i="1"/>
  <c r="CG15" i="1"/>
  <c r="CF15" i="1"/>
  <c r="CE15" i="1"/>
  <c r="CD15" i="1"/>
  <c r="CC15" i="1"/>
  <c r="CB15" i="1"/>
  <c r="CA15" i="1"/>
  <c r="BZ15" i="1"/>
  <c r="BY15" i="1"/>
  <c r="BX15" i="1"/>
  <c r="BW15" i="1"/>
  <c r="BV15" i="1"/>
  <c r="BU15" i="1"/>
  <c r="BT15" i="1"/>
  <c r="CQ15" i="1" s="1"/>
  <c r="CP14" i="1"/>
  <c r="CO14" i="1"/>
  <c r="CN14" i="1"/>
  <c r="CM14" i="1"/>
  <c r="CL14" i="1"/>
  <c r="CK14" i="1"/>
  <c r="CJ14" i="1"/>
  <c r="CI14" i="1"/>
  <c r="CH14" i="1"/>
  <c r="CG14" i="1"/>
  <c r="CF14" i="1"/>
  <c r="CE14" i="1"/>
  <c r="CD14" i="1"/>
  <c r="CC14" i="1"/>
  <c r="CB14" i="1"/>
  <c r="CA14" i="1"/>
  <c r="BZ14" i="1"/>
  <c r="BY14" i="1"/>
  <c r="BX14" i="1"/>
  <c r="BW14" i="1"/>
  <c r="BV14" i="1"/>
  <c r="BU14" i="1"/>
  <c r="BT14" i="1"/>
  <c r="CQ14" i="1" s="1"/>
  <c r="CP13" i="1"/>
  <c r="CO13" i="1"/>
  <c r="CN13" i="1"/>
  <c r="CM13" i="1"/>
  <c r="CL13" i="1"/>
  <c r="CK13" i="1"/>
  <c r="CJ13" i="1"/>
  <c r="CI13" i="1"/>
  <c r="CH13" i="1"/>
  <c r="CG13" i="1"/>
  <c r="CF13" i="1"/>
  <c r="CE13" i="1"/>
  <c r="CD13" i="1"/>
  <c r="CC13" i="1"/>
  <c r="CB13" i="1"/>
  <c r="CA13" i="1"/>
  <c r="BZ13" i="1"/>
  <c r="BY13" i="1"/>
  <c r="BX13" i="1"/>
  <c r="BW13" i="1"/>
  <c r="BV13" i="1"/>
  <c r="BU13" i="1"/>
  <c r="BT13" i="1"/>
  <c r="CQ13" i="1" s="1"/>
  <c r="CP12" i="1"/>
  <c r="CO12" i="1"/>
  <c r="CN12" i="1"/>
  <c r="CM12" i="1"/>
  <c r="CL12" i="1"/>
  <c r="CK12" i="1"/>
  <c r="CJ12" i="1"/>
  <c r="CI12" i="1"/>
  <c r="CH12" i="1"/>
  <c r="CG12" i="1"/>
  <c r="CF12" i="1"/>
  <c r="CE12" i="1"/>
  <c r="CD12" i="1"/>
  <c r="CC12" i="1"/>
  <c r="CB12" i="1"/>
  <c r="CA12" i="1"/>
  <c r="BZ12" i="1"/>
  <c r="BY12" i="1"/>
  <c r="BX12" i="1"/>
  <c r="BW12" i="1"/>
  <c r="BV12" i="1"/>
  <c r="BU12" i="1"/>
  <c r="BT12" i="1"/>
  <c r="CQ12" i="1" s="1"/>
  <c r="CP11" i="1"/>
  <c r="CO11" i="1"/>
  <c r="CN11" i="1"/>
  <c r="CM11" i="1"/>
  <c r="CL11" i="1"/>
  <c r="CK11" i="1"/>
  <c r="CJ11" i="1"/>
  <c r="CI11" i="1"/>
  <c r="CH11" i="1"/>
  <c r="CG11" i="1"/>
  <c r="CF11" i="1"/>
  <c r="CE11" i="1"/>
  <c r="CD11" i="1"/>
  <c r="CC11" i="1"/>
  <c r="CB11" i="1"/>
  <c r="CA11" i="1"/>
  <c r="BZ11" i="1"/>
  <c r="BY11" i="1"/>
  <c r="BX11" i="1"/>
  <c r="BW11" i="1"/>
  <c r="BV11" i="1"/>
  <c r="BU11" i="1"/>
  <c r="BT11" i="1"/>
  <c r="CQ11" i="1" s="1"/>
  <c r="CP10" i="1"/>
  <c r="CO10" i="1"/>
  <c r="CN10" i="1"/>
  <c r="CM10" i="1"/>
  <c r="CL10" i="1"/>
  <c r="CK10" i="1"/>
  <c r="CJ10" i="1"/>
  <c r="CI10" i="1"/>
  <c r="CH10" i="1"/>
  <c r="CG10" i="1"/>
  <c r="CF10" i="1"/>
  <c r="CE10" i="1"/>
  <c r="CD10" i="1"/>
  <c r="CC10" i="1"/>
  <c r="CB10" i="1"/>
  <c r="CA10" i="1"/>
  <c r="BZ10" i="1"/>
  <c r="BY10" i="1"/>
  <c r="BX10" i="1"/>
  <c r="BW10" i="1"/>
  <c r="BV10" i="1"/>
  <c r="BU10" i="1"/>
  <c r="BT10" i="1"/>
  <c r="CQ10" i="1" s="1"/>
  <c r="CP9" i="1"/>
  <c r="CO9" i="1"/>
  <c r="CN9" i="1"/>
  <c r="CM9" i="1"/>
  <c r="CL9" i="1"/>
  <c r="CK9" i="1"/>
  <c r="CJ9" i="1"/>
  <c r="CI9" i="1"/>
  <c r="CH9" i="1"/>
  <c r="CG9" i="1"/>
  <c r="CF9" i="1"/>
  <c r="CE9" i="1"/>
  <c r="CD9" i="1"/>
  <c r="CC9" i="1"/>
  <c r="CB9" i="1"/>
  <c r="CA9" i="1"/>
  <c r="BZ9" i="1"/>
  <c r="BY9" i="1"/>
  <c r="BX9" i="1"/>
  <c r="BW9" i="1"/>
  <c r="BV9" i="1"/>
  <c r="BU9" i="1"/>
  <c r="BT9" i="1"/>
  <c r="CQ9" i="1" s="1"/>
  <c r="BU8" i="1"/>
  <c r="BV8" i="1"/>
  <c r="BW8" i="1"/>
  <c r="BX8" i="1"/>
  <c r="BY8" i="1"/>
  <c r="CQ8" i="1" s="1"/>
  <c r="BZ8" i="1"/>
  <c r="CA8" i="1"/>
  <c r="CB8" i="1"/>
  <c r="CC8" i="1"/>
  <c r="CD8" i="1"/>
  <c r="CE8" i="1"/>
  <c r="CF8" i="1"/>
  <c r="CG8" i="1"/>
  <c r="CH8" i="1"/>
  <c r="CI8" i="1"/>
  <c r="CJ8" i="1"/>
  <c r="CK8" i="1"/>
  <c r="CL8" i="1"/>
  <c r="CM8" i="1"/>
  <c r="CN8" i="1"/>
  <c r="CO8" i="1"/>
  <c r="CP8" i="1"/>
  <c r="BS41" i="1"/>
  <c r="BS40" i="1"/>
  <c r="BS39" i="1"/>
  <c r="BS38" i="1"/>
  <c r="BS37" i="1"/>
  <c r="BS36" i="1"/>
  <c r="BS35" i="1"/>
  <c r="BS34" i="1"/>
  <c r="BS33" i="1"/>
  <c r="BS32" i="1"/>
  <c r="BS31" i="1"/>
  <c r="BS30" i="1"/>
  <c r="BS29" i="1"/>
  <c r="BS28" i="1"/>
  <c r="BS27" i="1"/>
  <c r="BS26" i="1"/>
  <c r="BS25" i="1"/>
  <c r="BS24" i="1"/>
  <c r="BS23" i="1"/>
  <c r="BS22" i="1"/>
  <c r="BS21" i="1"/>
  <c r="BS20" i="1"/>
  <c r="BS19" i="1"/>
  <c r="BS18" i="1"/>
  <c r="BS17" i="1"/>
  <c r="BS16" i="1"/>
  <c r="BS15" i="1"/>
  <c r="BS14" i="1"/>
  <c r="BS13" i="1"/>
  <c r="BS12" i="1"/>
  <c r="BS11" i="1"/>
  <c r="BS10" i="1"/>
  <c r="BS9" i="1"/>
  <c r="BS8" i="1"/>
  <c r="HC8" i="1" l="1"/>
  <c r="CX8" i="1"/>
  <c r="DQ8" i="1" l="1"/>
  <c r="DP8" i="1"/>
  <c r="BA41" i="1" l="1"/>
  <c r="BA40" i="1"/>
  <c r="BA39" i="1"/>
  <c r="BA38" i="1"/>
  <c r="BA37" i="1"/>
  <c r="BA36" i="1"/>
  <c r="BA35" i="1"/>
  <c r="BA34" i="1"/>
  <c r="BR35" i="1" l="1"/>
  <c r="BR41" i="1"/>
  <c r="BR34" i="1"/>
  <c r="BR40" i="1"/>
  <c r="BR39" i="1"/>
  <c r="BR38" i="1"/>
  <c r="BR37" i="1"/>
  <c r="BR36" i="1"/>
  <c r="EJ35" i="1" l="1"/>
  <c r="EJ41" i="1"/>
  <c r="EJ37" i="1" l="1"/>
  <c r="EJ39" i="1"/>
  <c r="EJ36" i="1"/>
  <c r="EJ40" i="1"/>
  <c r="EK40" i="1" s="1"/>
  <c r="HM40" i="1" s="1"/>
  <c r="EJ34" i="1"/>
  <c r="EJ38" i="1"/>
  <c r="DE8" i="1"/>
  <c r="DD8" i="1"/>
  <c r="EG8" i="1"/>
  <c r="EF8" i="1"/>
  <c r="EE8" i="1"/>
  <c r="EI8" i="1"/>
  <c r="FF8" i="1" s="1"/>
  <c r="EH8" i="1"/>
  <c r="FD8" i="1" s="1"/>
  <c r="GS8" i="1"/>
  <c r="GQ8" i="1"/>
  <c r="DN8" i="1"/>
  <c r="FM8" i="1" s="1"/>
  <c r="DB8" i="1"/>
  <c r="DF8" i="1"/>
  <c r="DC8" i="1"/>
  <c r="FJ8" i="1"/>
  <c r="F41" i="1" l="1"/>
  <c r="F40" i="1"/>
  <c r="F39" i="1"/>
  <c r="F38" i="1"/>
  <c r="F29" i="1"/>
  <c r="BA29" i="1" s="1"/>
  <c r="BR29" i="1" s="1"/>
  <c r="F18" i="1"/>
  <c r="BA18" i="1" s="1"/>
  <c r="BR18" i="1" s="1"/>
  <c r="F17" i="1"/>
  <c r="BA17" i="1" s="1"/>
  <c r="BR17" i="1" s="1"/>
  <c r="F28" i="1"/>
  <c r="BA28" i="1" s="1"/>
  <c r="BR28" i="1" s="1"/>
  <c r="F32" i="1"/>
  <c r="BA32" i="1" s="1"/>
  <c r="BR32" i="1" s="1"/>
  <c r="F16" i="1"/>
  <c r="BA16" i="1" s="1"/>
  <c r="BR16" i="1" s="1"/>
  <c r="F15" i="1"/>
  <c r="BA15" i="1" s="1"/>
  <c r="BR15" i="1" s="1"/>
  <c r="F14" i="1"/>
  <c r="BA14" i="1" s="1"/>
  <c r="BR14" i="1" s="1"/>
  <c r="F31" i="1"/>
  <c r="BA31" i="1" s="1"/>
  <c r="BR31" i="1" s="1"/>
  <c r="F13" i="1"/>
  <c r="BA13" i="1" s="1"/>
  <c r="BR13" i="1" s="1"/>
  <c r="F27" i="1"/>
  <c r="BA27" i="1" s="1"/>
  <c r="BR27" i="1" s="1"/>
  <c r="F12" i="1"/>
  <c r="BA12" i="1" s="1"/>
  <c r="BR12" i="1" s="1"/>
  <c r="F11" i="1"/>
  <c r="BA11" i="1" s="1"/>
  <c r="BR11" i="1" s="1"/>
  <c r="F10" i="1"/>
  <c r="BA10" i="1" s="1"/>
  <c r="BR10" i="1" s="1"/>
  <c r="F9" i="1"/>
  <c r="BA9" i="1" s="1"/>
  <c r="BR9" i="1" s="1"/>
  <c r="F30" i="1"/>
  <c r="BA30" i="1" s="1"/>
  <c r="BR30" i="1" s="1"/>
  <c r="F26" i="1"/>
  <c r="BA26" i="1" s="1"/>
  <c r="BR26" i="1" s="1"/>
  <c r="F37" i="1"/>
  <c r="F25" i="1"/>
  <c r="BA25" i="1" s="1"/>
  <c r="BR25" i="1" s="1"/>
  <c r="F36" i="1"/>
  <c r="F35" i="1"/>
  <c r="F24" i="1"/>
  <c r="BA24" i="1" s="1"/>
  <c r="BR24" i="1" s="1"/>
  <c r="F34" i="1"/>
  <c r="F33" i="1"/>
  <c r="BA33" i="1" s="1"/>
  <c r="BR33" i="1" s="1"/>
  <c r="F23" i="1"/>
  <c r="BA23" i="1" s="1"/>
  <c r="BR23" i="1" s="1"/>
  <c r="F22" i="1"/>
  <c r="BA22" i="1" s="1"/>
  <c r="BR22" i="1" s="1"/>
  <c r="F21" i="1"/>
  <c r="BA21" i="1" s="1"/>
  <c r="BR21" i="1" s="1"/>
  <c r="F20" i="1"/>
  <c r="BA20" i="1" s="1"/>
  <c r="BR20" i="1" s="1"/>
  <c r="F19" i="1"/>
  <c r="BA19" i="1" s="1"/>
  <c r="BR19" i="1" s="1"/>
  <c r="F8" i="1"/>
  <c r="BA8" i="1" s="1"/>
  <c r="BR8" i="1" s="1"/>
  <c r="G41" i="1"/>
  <c r="G40" i="1"/>
  <c r="G39" i="1"/>
  <c r="G38" i="1"/>
  <c r="G29" i="1"/>
  <c r="G18" i="1"/>
  <c r="G17" i="1"/>
  <c r="G28" i="1"/>
  <c r="G32" i="1"/>
  <c r="G16" i="1"/>
  <c r="G15" i="1"/>
  <c r="G14" i="1"/>
  <c r="G31" i="1"/>
  <c r="G13" i="1"/>
  <c r="G27" i="1"/>
  <c r="G12" i="1"/>
  <c r="G11" i="1"/>
  <c r="G10" i="1"/>
  <c r="G9" i="1"/>
  <c r="G30" i="1"/>
  <c r="G26" i="1"/>
  <c r="G37" i="1"/>
  <c r="G25" i="1"/>
  <c r="G36" i="1"/>
  <c r="G35" i="1"/>
  <c r="G24" i="1"/>
  <c r="G34" i="1"/>
  <c r="G33" i="1"/>
  <c r="G23" i="1"/>
  <c r="G22" i="1"/>
  <c r="G21" i="1"/>
  <c r="G20" i="1"/>
  <c r="G19" i="1"/>
  <c r="G8" i="1"/>
  <c r="E41" i="1"/>
  <c r="FB41" i="1" s="1"/>
  <c r="E40" i="1"/>
  <c r="FB40" i="1" s="1"/>
  <c r="E39" i="1"/>
  <c r="FB39" i="1" s="1"/>
  <c r="E38" i="1"/>
  <c r="FB38" i="1" s="1"/>
  <c r="E29" i="1"/>
  <c r="FB29" i="1" s="1"/>
  <c r="E18" i="1"/>
  <c r="FB18" i="1" s="1"/>
  <c r="E17" i="1"/>
  <c r="FB17" i="1" s="1"/>
  <c r="E28" i="1"/>
  <c r="FB28" i="1" s="1"/>
  <c r="E32" i="1"/>
  <c r="FB32" i="1" s="1"/>
  <c r="E16" i="1"/>
  <c r="FB16" i="1" s="1"/>
  <c r="E15" i="1"/>
  <c r="FB15" i="1" s="1"/>
  <c r="E14" i="1"/>
  <c r="FB14" i="1" s="1"/>
  <c r="E31" i="1"/>
  <c r="FB31" i="1" s="1"/>
  <c r="E13" i="1"/>
  <c r="FB13" i="1" s="1"/>
  <c r="E27" i="1"/>
  <c r="FB27" i="1" s="1"/>
  <c r="E12" i="1"/>
  <c r="FB12" i="1" s="1"/>
  <c r="E11" i="1"/>
  <c r="FB11" i="1" s="1"/>
  <c r="E10" i="1"/>
  <c r="FB10" i="1" s="1"/>
  <c r="E9" i="1"/>
  <c r="FB9" i="1" s="1"/>
  <c r="E30" i="1"/>
  <c r="FB30" i="1" s="1"/>
  <c r="E26" i="1"/>
  <c r="FB26" i="1" s="1"/>
  <c r="E37" i="1"/>
  <c r="FB37" i="1" s="1"/>
  <c r="E25" i="1"/>
  <c r="FB25" i="1" s="1"/>
  <c r="E36" i="1"/>
  <c r="FB36" i="1" s="1"/>
  <c r="E35" i="1"/>
  <c r="FB35" i="1" s="1"/>
  <c r="E24" i="1"/>
  <c r="FB24" i="1" s="1"/>
  <c r="E34" i="1"/>
  <c r="FB34" i="1" s="1"/>
  <c r="E33" i="1"/>
  <c r="FB33" i="1" s="1"/>
  <c r="E23" i="1"/>
  <c r="FB23" i="1" s="1"/>
  <c r="E22" i="1"/>
  <c r="FB22" i="1" s="1"/>
  <c r="E21" i="1"/>
  <c r="FB21" i="1" s="1"/>
  <c r="E20" i="1"/>
  <c r="FB20" i="1" s="1"/>
  <c r="E19" i="1"/>
  <c r="FB19" i="1" s="1"/>
  <c r="E8" i="1"/>
  <c r="DL8" i="1"/>
  <c r="FZ8" i="1"/>
  <c r="FX8" i="1"/>
  <c r="FW8" i="1"/>
  <c r="FV8" i="1"/>
  <c r="FU8" i="1"/>
  <c r="FS8" i="1"/>
  <c r="FT8" i="1"/>
  <c r="FK8" i="1"/>
  <c r="FH8" i="1"/>
  <c r="FE8" i="1"/>
  <c r="BT8" i="1"/>
  <c r="FB8" i="1" l="1"/>
  <c r="EM8" i="1"/>
  <c r="EW8" i="1" s="1"/>
  <c r="FC8" i="1"/>
  <c r="AH22" i="1"/>
  <c r="AH24" i="1"/>
  <c r="AH37" i="1"/>
  <c r="AH10" i="1"/>
  <c r="AH13" i="1"/>
  <c r="AH16" i="1"/>
  <c r="AH18" i="1"/>
  <c r="AH40" i="1"/>
  <c r="AH19" i="1"/>
  <c r="AH23" i="1"/>
  <c r="AH35" i="1"/>
  <c r="AH26" i="1"/>
  <c r="AH11" i="1"/>
  <c r="AH31" i="1"/>
  <c r="AH32" i="1"/>
  <c r="AH29" i="1"/>
  <c r="AH41" i="1"/>
  <c r="AH20" i="1"/>
  <c r="AH33" i="1"/>
  <c r="AH36" i="1"/>
  <c r="AH30" i="1"/>
  <c r="AH12" i="1"/>
  <c r="AH14" i="1"/>
  <c r="AH28" i="1"/>
  <c r="AH38" i="1"/>
  <c r="AH21" i="1"/>
  <c r="AH34" i="1"/>
  <c r="AH25" i="1"/>
  <c r="AH9" i="1"/>
  <c r="AH27" i="1"/>
  <c r="AH15" i="1"/>
  <c r="AH17" i="1"/>
  <c r="AH39" i="1"/>
  <c r="AH8" i="1"/>
  <c r="DK8" i="1"/>
  <c r="DJ8" i="1"/>
  <c r="EX8" i="1" l="1"/>
  <c r="FC42" i="1"/>
  <c r="EV8" i="1"/>
  <c r="ER8" i="1"/>
  <c r="AG30" i="1" l="1"/>
  <c r="AG40" i="1"/>
  <c r="AG13" i="1"/>
  <c r="AG22" i="1"/>
  <c r="AG39" i="1"/>
  <c r="AG17" i="1"/>
  <c r="AG15" i="1"/>
  <c r="AG27" i="1"/>
  <c r="AG9" i="1"/>
  <c r="AG25" i="1"/>
  <c r="AG34" i="1"/>
  <c r="AG21" i="1"/>
  <c r="AG16" i="1"/>
  <c r="AG24" i="1"/>
  <c r="AG38" i="1"/>
  <c r="AG28" i="1"/>
  <c r="AG14" i="1"/>
  <c r="AG12" i="1"/>
  <c r="AG36" i="1"/>
  <c r="AG20" i="1"/>
  <c r="AG18" i="1"/>
  <c r="AG10" i="1"/>
  <c r="AG37" i="1"/>
  <c r="AG41" i="1"/>
  <c r="AG29" i="1"/>
  <c r="AG11" i="1"/>
  <c r="AG26" i="1"/>
  <c r="AG35" i="1"/>
  <c r="AG23" i="1"/>
  <c r="DH8" i="1"/>
  <c r="GR8" i="1"/>
  <c r="GZ8" i="1"/>
  <c r="DG35" i="1" l="1"/>
  <c r="DA35" i="1"/>
  <c r="DG21" i="1"/>
  <c r="DA21" i="1"/>
  <c r="DA11" i="1"/>
  <c r="DG11" i="1"/>
  <c r="DA29" i="1"/>
  <c r="DG29" i="1"/>
  <c r="DA30" i="1"/>
  <c r="DG30" i="1"/>
  <c r="DG16" i="1"/>
  <c r="DA16" i="1"/>
  <c r="DG34" i="1"/>
  <c r="DA34" i="1"/>
  <c r="DG22" i="1"/>
  <c r="DA22" i="1"/>
  <c r="DA37" i="1"/>
  <c r="DG37" i="1"/>
  <c r="DG10" i="1"/>
  <c r="DA10" i="1"/>
  <c r="DG18" i="1"/>
  <c r="DA18" i="1"/>
  <c r="DG20" i="1"/>
  <c r="DA20" i="1"/>
  <c r="DG36" i="1"/>
  <c r="DA36" i="1"/>
  <c r="DG14" i="1"/>
  <c r="DA14" i="1"/>
  <c r="DG24" i="1"/>
  <c r="DA24" i="1"/>
  <c r="DG25" i="1"/>
  <c r="DA25" i="1"/>
  <c r="DG9" i="1"/>
  <c r="DA9" i="1"/>
  <c r="DA26" i="1"/>
  <c r="DG26" i="1"/>
  <c r="DG17" i="1"/>
  <c r="DA17" i="1"/>
  <c r="DA41" i="1"/>
  <c r="DG41" i="1"/>
  <c r="DG40" i="1"/>
  <c r="DA40" i="1"/>
  <c r="DG12" i="1"/>
  <c r="DA12" i="1"/>
  <c r="DG28" i="1"/>
  <c r="DA28" i="1"/>
  <c r="DG23" i="1"/>
  <c r="DA23" i="1"/>
  <c r="DA27" i="1"/>
  <c r="DG27" i="1"/>
  <c r="DG15" i="1"/>
  <c r="DA15" i="1"/>
  <c r="DG39" i="1"/>
  <c r="DA39" i="1"/>
  <c r="DG13" i="1"/>
  <c r="DA13" i="1"/>
  <c r="DA38" i="1"/>
  <c r="DG38" i="1"/>
  <c r="ET8" i="1"/>
  <c r="EJ25" i="1"/>
  <c r="EJ11" i="1"/>
  <c r="EJ14" i="1"/>
  <c r="EJ27" i="1"/>
  <c r="EJ19" i="1"/>
  <c r="EJ9" i="1"/>
  <c r="EJ13" i="1"/>
  <c r="EJ16" i="1"/>
  <c r="EJ33" i="1"/>
  <c r="EJ21" i="1"/>
  <c r="EJ20" i="1"/>
  <c r="EJ23" i="1"/>
  <c r="EJ28" i="1"/>
  <c r="EJ10" i="1"/>
  <c r="EJ31" i="1"/>
  <c r="EJ24" i="1"/>
  <c r="EJ30" i="1"/>
  <c r="EJ29" i="1"/>
  <c r="EJ17" i="1"/>
  <c r="EJ32" i="1"/>
  <c r="EJ12" i="1"/>
  <c r="EJ15" i="1"/>
  <c r="EJ18" i="1"/>
  <c r="EJ22" i="1"/>
  <c r="EJ26" i="1"/>
  <c r="AG31" i="1"/>
  <c r="AG33" i="1"/>
  <c r="AG19" i="1"/>
  <c r="AG32" i="1"/>
  <c r="AJ23" i="1"/>
  <c r="AI23" i="1"/>
  <c r="AJ22" i="1"/>
  <c r="AI22" i="1"/>
  <c r="AJ14" i="1"/>
  <c r="AI14" i="1"/>
  <c r="AJ39" i="1"/>
  <c r="AI39" i="1"/>
  <c r="AJ21" i="1"/>
  <c r="AI21" i="1"/>
  <c r="AJ10" i="1"/>
  <c r="AI10" i="1"/>
  <c r="AJ12" i="1"/>
  <c r="AI12" i="1"/>
  <c r="AI32" i="1"/>
  <c r="AJ32" i="1"/>
  <c r="AI9" i="1"/>
  <c r="AJ9" i="1"/>
  <c r="AJ36" i="1"/>
  <c r="AI36" i="1"/>
  <c r="AI25" i="1"/>
  <c r="AJ25" i="1"/>
  <c r="AJ18" i="1"/>
  <c r="AI18" i="1"/>
  <c r="AJ38" i="1"/>
  <c r="AI38" i="1"/>
  <c r="AJ33" i="1"/>
  <c r="AI33" i="1"/>
  <c r="AJ37" i="1"/>
  <c r="AI37" i="1"/>
  <c r="AI20" i="1"/>
  <c r="AJ20" i="1"/>
  <c r="AJ17" i="1"/>
  <c r="AI17" i="1"/>
  <c r="AI29" i="1"/>
  <c r="AJ29" i="1"/>
  <c r="AI34" i="1"/>
  <c r="AJ34" i="1"/>
  <c r="AI26" i="1"/>
  <c r="AJ26" i="1"/>
  <c r="AI35" i="1"/>
  <c r="AJ35" i="1"/>
  <c r="AI31" i="1"/>
  <c r="AJ31" i="1"/>
  <c r="AJ16" i="1"/>
  <c r="AI16" i="1"/>
  <c r="AI11" i="1"/>
  <c r="AJ11" i="1"/>
  <c r="AJ27" i="1"/>
  <c r="AI27" i="1"/>
  <c r="AJ15" i="1"/>
  <c r="AI15" i="1"/>
  <c r="AI19" i="1"/>
  <c r="AJ19" i="1"/>
  <c r="AJ28" i="1"/>
  <c r="AI28" i="1"/>
  <c r="AI40" i="1"/>
  <c r="AJ40" i="1"/>
  <c r="AI13" i="1"/>
  <c r="AJ13" i="1"/>
  <c r="AJ24" i="1"/>
  <c r="AI24" i="1"/>
  <c r="AI41" i="1"/>
  <c r="AJ41" i="1"/>
  <c r="FY8" i="1"/>
  <c r="CT41" i="1" l="1"/>
  <c r="CU41" i="1"/>
  <c r="CU25" i="1"/>
  <c r="CT25" i="1"/>
  <c r="CU38" i="1"/>
  <c r="CT38" i="1"/>
  <c r="CU35" i="1"/>
  <c r="CT35" i="1"/>
  <c r="CT24" i="1"/>
  <c r="CU24" i="1"/>
  <c r="CU23" i="1"/>
  <c r="CT23" i="1"/>
  <c r="CU39" i="1"/>
  <c r="CT39" i="1"/>
  <c r="CT14" i="1"/>
  <c r="CU14" i="1"/>
  <c r="CU33" i="1"/>
  <c r="CT33" i="1"/>
  <c r="CU11" i="1"/>
  <c r="CT11" i="1"/>
  <c r="CU18" i="1"/>
  <c r="CT18" i="1"/>
  <c r="CU26" i="1"/>
  <c r="CT26" i="1"/>
  <c r="CT31" i="1"/>
  <c r="CU31" i="1"/>
  <c r="CU13" i="1"/>
  <c r="CT13" i="1"/>
  <c r="DG32" i="1"/>
  <c r="DA32" i="1"/>
  <c r="CU40" i="1"/>
  <c r="CT40" i="1"/>
  <c r="DG19" i="1"/>
  <c r="DA19" i="1"/>
  <c r="DG33" i="1"/>
  <c r="DA33" i="1"/>
  <c r="CU19" i="1"/>
  <c r="CT19" i="1"/>
  <c r="CU17" i="1"/>
  <c r="CT17" i="1"/>
  <c r="CU16" i="1"/>
  <c r="CT16" i="1"/>
  <c r="CU22" i="1"/>
  <c r="CT22" i="1"/>
  <c r="CU36" i="1"/>
  <c r="CT36" i="1"/>
  <c r="CU9" i="1"/>
  <c r="CT9" i="1"/>
  <c r="CU29" i="1"/>
  <c r="CT29" i="1"/>
  <c r="CU28" i="1"/>
  <c r="CT28" i="1"/>
  <c r="CU12" i="1"/>
  <c r="CT12" i="1"/>
  <c r="CU10" i="1"/>
  <c r="CT10" i="1"/>
  <c r="CT34" i="1"/>
  <c r="CU34" i="1"/>
  <c r="CU32" i="1"/>
  <c r="CT32" i="1"/>
  <c r="DG31" i="1"/>
  <c r="DA31" i="1"/>
  <c r="CU20" i="1"/>
  <c r="CT20" i="1"/>
  <c r="CU15" i="1"/>
  <c r="CT15" i="1"/>
  <c r="CU27" i="1"/>
  <c r="CT27" i="1"/>
  <c r="CU37" i="1"/>
  <c r="CT37" i="1"/>
  <c r="CT21" i="1"/>
  <c r="CU21" i="1"/>
  <c r="EU8" i="1"/>
  <c r="AJ30" i="1"/>
  <c r="AI30" i="1"/>
  <c r="FL8" i="1"/>
  <c r="DG8" i="1"/>
  <c r="FO8" i="1" s="1"/>
  <c r="FL42" i="1" l="1"/>
  <c r="CU30" i="1"/>
  <c r="CT30" i="1"/>
  <c r="CY13" i="1"/>
  <c r="EK13" i="1" s="1"/>
  <c r="HM13" i="1" s="1"/>
  <c r="CY39" i="1"/>
  <c r="EK39" i="1" s="1"/>
  <c r="HM39" i="1" s="1"/>
  <c r="CY23" i="1"/>
  <c r="EK23" i="1" s="1"/>
  <c r="HM23" i="1" s="1"/>
  <c r="CY12" i="1"/>
  <c r="EK12" i="1" s="1"/>
  <c r="HM12" i="1" s="1"/>
  <c r="CY9" i="1"/>
  <c r="EK9" i="1" s="1"/>
  <c r="HM9" i="1" s="1"/>
  <c r="CY29" i="1"/>
  <c r="EK29" i="1" s="1"/>
  <c r="HM29" i="1" s="1"/>
  <c r="CY34" i="1"/>
  <c r="EK34" i="1" s="1"/>
  <c r="HM34" i="1" s="1"/>
  <c r="CY18" i="1"/>
  <c r="EK18" i="1" s="1"/>
  <c r="HM18" i="1" s="1"/>
  <c r="CY38" i="1"/>
  <c r="EK38" i="1" s="1"/>
  <c r="HM38" i="1" s="1"/>
  <c r="CY40" i="1"/>
  <c r="CY20" i="1"/>
  <c r="EK20" i="1" s="1"/>
  <c r="HM20" i="1" s="1"/>
  <c r="CY11" i="1"/>
  <c r="EK11" i="1" s="1"/>
  <c r="HM11" i="1" s="1"/>
  <c r="CY10" i="1"/>
  <c r="EK10" i="1" s="1"/>
  <c r="HM10" i="1" s="1"/>
  <c r="CY31" i="1"/>
  <c r="EK31" i="1" s="1"/>
  <c r="HM31" i="1" s="1"/>
  <c r="CY22" i="1"/>
  <c r="EK22" i="1" s="1"/>
  <c r="HM22" i="1" s="1"/>
  <c r="CY15" i="1"/>
  <c r="EK15" i="1" s="1"/>
  <c r="HM15" i="1" s="1"/>
  <c r="CY24" i="1"/>
  <c r="EK24" i="1" s="1"/>
  <c r="HM24" i="1" s="1"/>
  <c r="CY28" i="1"/>
  <c r="EK28" i="1" s="1"/>
  <c r="HM28" i="1" s="1"/>
  <c r="CY41" i="1"/>
  <c r="EK41" i="1" s="1"/>
  <c r="HM41" i="1" s="1"/>
  <c r="CY19" i="1"/>
  <c r="EK19" i="1" s="1"/>
  <c r="HM19" i="1" s="1"/>
  <c r="CY32" i="1"/>
  <c r="EK32" i="1" s="1"/>
  <c r="HM32" i="1" s="1"/>
  <c r="CY37" i="1"/>
  <c r="EK37" i="1" s="1"/>
  <c r="HM37" i="1" s="1"/>
  <c r="CY36" i="1"/>
  <c r="EK36" i="1" s="1"/>
  <c r="HM36" i="1" s="1"/>
  <c r="CY33" i="1"/>
  <c r="EK33" i="1" s="1"/>
  <c r="HM33" i="1" s="1"/>
  <c r="CY26" i="1"/>
  <c r="EK26" i="1" s="1"/>
  <c r="HM26" i="1" s="1"/>
  <c r="CY35" i="1"/>
  <c r="EK35" i="1" s="1"/>
  <c r="HM35" i="1" s="1"/>
  <c r="CY14" i="1"/>
  <c r="EK14" i="1" s="1"/>
  <c r="HM14" i="1" s="1"/>
  <c r="CY25" i="1"/>
  <c r="EK25" i="1" s="1"/>
  <c r="HM25" i="1" s="1"/>
  <c r="CY17" i="1"/>
  <c r="EK17" i="1" s="1"/>
  <c r="HM17" i="1" s="1"/>
  <c r="CY16" i="1"/>
  <c r="EK16" i="1" s="1"/>
  <c r="HM16" i="1" s="1"/>
  <c r="CY21" i="1"/>
  <c r="EK21" i="1" s="1"/>
  <c r="HM21" i="1" s="1"/>
  <c r="CY27" i="1"/>
  <c r="EK27" i="1" s="1"/>
  <c r="HM27" i="1" s="1"/>
  <c r="CY30" i="1" l="1"/>
  <c r="EK30" i="1" s="1"/>
  <c r="HM30" i="1" s="1"/>
  <c r="GM8" i="1" l="1"/>
  <c r="GL8" i="1"/>
  <c r="GX8" i="1" l="1"/>
  <c r="FQ8" i="1" l="1"/>
  <c r="GU8" i="1" l="1"/>
  <c r="EC8" i="1" l="1"/>
  <c r="HD8" i="1"/>
  <c r="GH8" i="1"/>
  <c r="GF8" i="1"/>
  <c r="CS8" i="1"/>
  <c r="GB8" i="1" s="1"/>
  <c r="GY8" i="1"/>
  <c r="DU8" i="1"/>
  <c r="GT8" i="1" s="1"/>
  <c r="DT8" i="1"/>
  <c r="GP8" i="1" s="1"/>
  <c r="GO8" i="1"/>
  <c r="DR8" i="1"/>
  <c r="GV8" i="1" s="1"/>
  <c r="FP8" i="1"/>
  <c r="DI8" i="1"/>
  <c r="FR8" i="1" s="1"/>
  <c r="GN8" i="1"/>
  <c r="FI8" i="1"/>
  <c r="GW8" i="1" l="1"/>
  <c r="GI8" i="1" l="1"/>
  <c r="AJ8" i="1" l="1"/>
  <c r="AI8" i="1"/>
  <c r="CR8" i="1" s="1"/>
  <c r="GJ8" i="1" l="1"/>
  <c r="GK8" i="1"/>
  <c r="HB8" i="1" l="1"/>
  <c r="FN8" i="1"/>
  <c r="GE8" i="1"/>
  <c r="CW8" i="1" l="1"/>
  <c r="GG8" i="1" s="1"/>
  <c r="HH8" i="1"/>
  <c r="HG8" i="1"/>
  <c r="HA8" i="1"/>
  <c r="ES8" i="1"/>
  <c r="FG8" i="1" l="1"/>
  <c r="EQ8" i="1" l="1"/>
  <c r="EP8" i="1"/>
  <c r="EO8" i="1"/>
  <c r="GA8" i="1"/>
  <c r="CT8" i="1"/>
  <c r="CU8" i="1"/>
  <c r="GD8" i="1" s="1"/>
  <c r="CY8" i="1" l="1"/>
  <c r="EZ8" i="1"/>
  <c r="GC8" i="1"/>
  <c r="EJ8" i="1" l="1"/>
  <c r="EK8" i="1" s="1"/>
  <c r="HF8" i="1" l="1"/>
  <c r="HJ42" i="1" s="1"/>
  <c r="HI8" i="1" l="1"/>
  <c r="HI42" i="1" s="1"/>
  <c r="HM8" i="1" l="1"/>
  <c r="HL8" i="1"/>
  <c r="HL42" i="1" s="1"/>
</calcChain>
</file>

<file path=xl/sharedStrings.xml><?xml version="1.0" encoding="utf-8"?>
<sst xmlns="http://schemas.openxmlformats.org/spreadsheetml/2006/main" count="763" uniqueCount="343">
  <si>
    <t>PRIMA QUINQUENAL</t>
  </si>
  <si>
    <t>AÑOS DE SERVICIO</t>
  </si>
  <si>
    <t>CO</t>
  </si>
  <si>
    <t>BA</t>
  </si>
  <si>
    <t>VIDA CARA</t>
  </si>
  <si>
    <t>10</t>
  </si>
  <si>
    <t>NOMBRE</t>
  </si>
  <si>
    <t>OTHON P BLANCO</t>
  </si>
  <si>
    <t>BENITO JUAREZ</t>
  </si>
  <si>
    <t>SOLIDARIDAD</t>
  </si>
  <si>
    <t>HC</t>
  </si>
  <si>
    <t>HB</t>
  </si>
  <si>
    <t>NIVEL</t>
  </si>
  <si>
    <t>PRIMA VACACIONAL</t>
  </si>
  <si>
    <t>AGUINALDO</t>
  </si>
  <si>
    <t>TD</t>
  </si>
  <si>
    <t>CANASTA NAVIDEÑA</t>
  </si>
  <si>
    <t>5020</t>
  </si>
  <si>
    <t>5030</t>
  </si>
  <si>
    <t>5040</t>
  </si>
  <si>
    <t>5120</t>
  </si>
  <si>
    <t>700</t>
  </si>
  <si>
    <t>800</t>
  </si>
  <si>
    <t>900</t>
  </si>
  <si>
    <t>1000</t>
  </si>
  <si>
    <t>1100</t>
  </si>
  <si>
    <t>APOYO DE LENTES</t>
  </si>
  <si>
    <t>FUNCION</t>
  </si>
  <si>
    <t>RFC</t>
  </si>
  <si>
    <t>SEXO</t>
  </si>
  <si>
    <t>SUELDOS BASE AL PERSONAL DE CONFIANZA</t>
  </si>
  <si>
    <t>SUELDOS AL PERSONAL DE BASE</t>
  </si>
  <si>
    <t>SUELDO BASE AL PERSONAL EVENTUAL</t>
  </si>
  <si>
    <t>PRIMA DE ANTIGÜEDAD</t>
  </si>
  <si>
    <t>ESTÍMULO POR AÑOS DE SERVICIO</t>
  </si>
  <si>
    <t>PRIMA DOMINICAL</t>
  </si>
  <si>
    <t>COMPENSACIÓN POR SERVICIOS AL PERSONAL DE CONFIANZA</t>
  </si>
  <si>
    <t>COMPENSACIÓN POR SERVICIOS EVENTUALES</t>
  </si>
  <si>
    <t>APORTACIONES AL ISSSTE</t>
  </si>
  <si>
    <t>CUOTAS AL FOVISSSTE</t>
  </si>
  <si>
    <t>APORTACIONES ADICIONALES POR CONCEPTO DE AHORRO SOLIDARIO</t>
  </si>
  <si>
    <t>CUOTAS PARA EL SEGURO DE VIDA DEL PERSONAL</t>
  </si>
  <si>
    <t>CUOTAS PARA EL FONDO DE AHORRO Y FONDO DE TRABAJO</t>
  </si>
  <si>
    <t>INDEMNIZACIONES</t>
  </si>
  <si>
    <t>AYUDA PARA TRANSPORTE</t>
  </si>
  <si>
    <t>DIAS ECONÓMICOS</t>
  </si>
  <si>
    <t>PAGOS POR DEFUNCIÓN</t>
  </si>
  <si>
    <t>PREVISIONES POR INCREMENTOS AL SALARIO</t>
  </si>
  <si>
    <t>ESTÍMULOS POR PUNTUALIDAD Y ASISTENCIA MENSUAL</t>
  </si>
  <si>
    <t>APOYO DE VIVIENDA</t>
  </si>
  <si>
    <t>ONOMÁSTICO</t>
  </si>
  <si>
    <t>DÍA DEL BUROCRATA</t>
  </si>
  <si>
    <t>DÍA DEL POLICIA</t>
  </si>
  <si>
    <t>MOCHILAS</t>
  </si>
  <si>
    <t>ESTÍMULOS CUATRIMESTRALES</t>
  </si>
  <si>
    <t>HN</t>
  </si>
  <si>
    <t>300</t>
  </si>
  <si>
    <t>500</t>
  </si>
  <si>
    <t>99999</t>
  </si>
  <si>
    <t>CURP</t>
  </si>
  <si>
    <t>DÍA DEL PADRE</t>
  </si>
  <si>
    <t>DÍA DE LA MADRE</t>
  </si>
  <si>
    <t>OTRAS PRESTACIONES</t>
  </si>
  <si>
    <t>TOTAL PERCEPCIONES</t>
  </si>
  <si>
    <t>GRAN TOTAL</t>
  </si>
  <si>
    <t>TOTAL SEGURIDAD SOCIAL</t>
  </si>
  <si>
    <t>PRESTACIONES DE FIN DE AÑO EN EFECTIVO</t>
  </si>
  <si>
    <t>PRESTACIONES DE FIN DE AÑO EN ESPECIE</t>
  </si>
  <si>
    <t>PRESTACIONES POR CONCEPTOS DE SALUD</t>
  </si>
  <si>
    <t>ESTÍMULOS POR PRODUCTIVIDAD</t>
  </si>
  <si>
    <t>NOTAS</t>
  </si>
  <si>
    <t>REGIÓN</t>
  </si>
  <si>
    <t>FUENTE DE FINANCIAMIENTO</t>
  </si>
  <si>
    <t>DEPENDENCIA</t>
  </si>
  <si>
    <t xml:space="preserve">CLAVE </t>
  </si>
  <si>
    <t>TIPO DE PLAZA</t>
  </si>
  <si>
    <t>REGIMEN ISSSTE</t>
  </si>
  <si>
    <t>AUXILIAR ADMINISTRATIVO</t>
  </si>
  <si>
    <t>1 - 10° Transitorio</t>
  </si>
  <si>
    <t>2 - Bono de Pensión</t>
  </si>
  <si>
    <t>15</t>
  </si>
  <si>
    <t>10243</t>
  </si>
  <si>
    <t>10123</t>
  </si>
  <si>
    <t>2885</t>
  </si>
  <si>
    <t>2287</t>
  </si>
  <si>
    <t>9787</t>
  </si>
  <si>
    <t>1122</t>
  </si>
  <si>
    <t>5036</t>
  </si>
  <si>
    <t>4987</t>
  </si>
  <si>
    <t>4989</t>
  </si>
  <si>
    <t>5031</t>
  </si>
  <si>
    <t>415</t>
  </si>
  <si>
    <t>1372</t>
  </si>
  <si>
    <t>1373</t>
  </si>
  <si>
    <t>714</t>
  </si>
  <si>
    <t>1362</t>
  </si>
  <si>
    <t>7896</t>
  </si>
  <si>
    <t>1106</t>
  </si>
  <si>
    <t>1397</t>
  </si>
  <si>
    <t>1092</t>
  </si>
  <si>
    <t>482</t>
  </si>
  <si>
    <t>813</t>
  </si>
  <si>
    <t>832</t>
  </si>
  <si>
    <t>1197</t>
  </si>
  <si>
    <t>5706</t>
  </si>
  <si>
    <t>1384</t>
  </si>
  <si>
    <t>4990</t>
  </si>
  <si>
    <t>3247</t>
  </si>
  <si>
    <t>2400</t>
  </si>
  <si>
    <t>5477</t>
  </si>
  <si>
    <t>4953</t>
  </si>
  <si>
    <t>254</t>
  </si>
  <si>
    <t>9240</t>
  </si>
  <si>
    <t>5047</t>
  </si>
  <si>
    <t>28145</t>
  </si>
  <si>
    <t>9296</t>
  </si>
  <si>
    <t>28170</t>
  </si>
  <si>
    <t>3809</t>
  </si>
  <si>
    <t>2074</t>
  </si>
  <si>
    <t>6055</t>
  </si>
  <si>
    <t>6062</t>
  </si>
  <si>
    <t>6035</t>
  </si>
  <si>
    <t>4948</t>
  </si>
  <si>
    <t>326</t>
  </si>
  <si>
    <t>6101</t>
  </si>
  <si>
    <t>3657</t>
  </si>
  <si>
    <t>3781</t>
  </si>
  <si>
    <t>5451</t>
  </si>
  <si>
    <t>6107</t>
  </si>
  <si>
    <t>MASCULINO</t>
  </si>
  <si>
    <t>FEMENINO</t>
  </si>
  <si>
    <t>0 - Ninguno</t>
  </si>
  <si>
    <t>RESPONSABILIDAD DE MANDO</t>
  </si>
  <si>
    <t>RIESGO POR DESEMPEÑO</t>
  </si>
  <si>
    <t>APOYO ESCOLAR  PARA HIJOS</t>
  </si>
  <si>
    <t xml:space="preserve">VALES </t>
  </si>
  <si>
    <t>ESTIMULO DE LA MADRE Y PADRE</t>
  </si>
  <si>
    <t>INCREMENTO QUINQUENIO</t>
  </si>
  <si>
    <t>CANASTA NAVIDEÑA (VALE)</t>
  </si>
  <si>
    <t>BASE PARA PRIMA DOMINICAL</t>
  </si>
  <si>
    <t>AGUINALDO (NOMINA)</t>
  </si>
  <si>
    <t>AGUINALDO (COMPENSACIÓN DE BASE)</t>
  </si>
  <si>
    <t>AGUINALDO (COMPENSACIÓN DE CONFIANZA)</t>
  </si>
  <si>
    <t>AGUINALDO (COMPENSACIÓN DE TD)</t>
  </si>
  <si>
    <t>BONO NAVIDEÑO DE FIN DE AÑO</t>
  </si>
  <si>
    <t>%</t>
  </si>
  <si>
    <t>SUELDO CONFIANZA Y BASE</t>
  </si>
  <si>
    <t>AJUSTE DE CALENDARIO</t>
  </si>
  <si>
    <t>INCREMENTO ANUAL</t>
  </si>
  <si>
    <t>SISTEMA DE AHORRO PARA EL RETIRO (5.175%)</t>
  </si>
  <si>
    <t>TOTAL PROYECCIÓN</t>
  </si>
  <si>
    <t>DIFERENCIA</t>
  </si>
  <si>
    <t>DEPENDENCIAS</t>
  </si>
  <si>
    <t>GRAN TOTAL CAPITULO 1000</t>
  </si>
  <si>
    <t>SUBSIDIO DEL AGUINALDO DE SUELDO</t>
  </si>
  <si>
    <t>VACANTES</t>
  </si>
  <si>
    <t>CONCENTRADO</t>
  </si>
  <si>
    <t>30135</t>
  </si>
  <si>
    <t>30136</t>
  </si>
  <si>
    <t>30171</t>
  </si>
  <si>
    <t>30178</t>
  </si>
  <si>
    <t>30300</t>
  </si>
  <si>
    <t>OCUPADAS</t>
  </si>
  <si>
    <t>PROGRAMA ESPECIAL JUBILACIÓN</t>
  </si>
  <si>
    <t>PRESTACIONES EN ESPECIA A TRABAJADORES</t>
  </si>
  <si>
    <t>HIJO</t>
  </si>
  <si>
    <t>EMPLEADO</t>
  </si>
  <si>
    <t>JUAN PEREZ</t>
  </si>
  <si>
    <t>VALES DE DESPENSA</t>
  </si>
  <si>
    <t>FOLIO</t>
  </si>
  <si>
    <t>PLAZA</t>
  </si>
  <si>
    <t>ESTATUS DE PLAZA</t>
  </si>
  <si>
    <t>CÓDIGO REGIÓN</t>
  </si>
  <si>
    <t>APOYO ESCOLAR</t>
  </si>
  <si>
    <t>PERCEPCIONES MENSUALES</t>
  </si>
  <si>
    <t>TOTAL TABULADOR</t>
  </si>
  <si>
    <t>DATOS PERSONALES DEL TRABAJADOR</t>
  </si>
  <si>
    <t>PARÁMETROS PARA COSTEAR</t>
  </si>
  <si>
    <t>NUMERO DE MESES PARA COSTEAR</t>
  </si>
  <si>
    <t>COMENTARIOS</t>
  </si>
  <si>
    <t>BASE ISSSTE (ANUAL)</t>
  </si>
  <si>
    <t>BASE FOVISSSTE/SAR (ANUAL)</t>
  </si>
  <si>
    <t>BASE PARA AGUINALDO Y VACACIONES (MENSUAL)</t>
  </si>
  <si>
    <t>BASE AHORRO SOLIDARIO (ANUAL)</t>
  </si>
  <si>
    <t>AGUINALDO (HONORARIO)</t>
  </si>
  <si>
    <t>VALES UTILES ESCOLARES P/MOCHILA</t>
  </si>
  <si>
    <t>UTILES ESCOLARES P/MOCHILA</t>
  </si>
  <si>
    <t>AGUINALDO (COMPENSACIÓN DE CONFIANZA SSC)</t>
  </si>
  <si>
    <t>IMPUESTO SOBRE NOMINA</t>
  </si>
  <si>
    <t>PERCEPCIONES ANUALES</t>
  </si>
  <si>
    <t>SEGURIDAD SOCIAL</t>
  </si>
  <si>
    <t>INCREMENTO SALARIAL</t>
  </si>
  <si>
    <t>PORCENTAJE DE AHORRO SOLIDARIO</t>
  </si>
  <si>
    <t>HONORARIOS ASIMILABLES A SALARIOS</t>
  </si>
  <si>
    <t>PAVO NAVIDEÑO (VALE)</t>
  </si>
  <si>
    <t>VALES DE DESPENSA NAVIDEÑA (VALE)</t>
  </si>
  <si>
    <t>APOYO ESCOLAR A TRABAJADORES</t>
  </si>
  <si>
    <t>INCENTIVOS FISCALES</t>
  </si>
  <si>
    <t>AJUSTE CALENDARIO AL SUELDO DEL PERSONAL DE CONFIANZA</t>
  </si>
  <si>
    <t>AJUSTE CALENDARIO AL SUELDO DEL PERSONAL DE BASE</t>
  </si>
  <si>
    <t>AJUSTE DE CALENDARIO AL PERSONAL DE CONFIANZA</t>
  </si>
  <si>
    <t>AJUSTE DE CALENDARIO AL PERSONAL DE BASE</t>
  </si>
  <si>
    <t>RETRIBUCIONES POR SERVICIOS DE CARÁCTER SOCIAL</t>
  </si>
  <si>
    <t>COMPENSACIÓN POR SERVICIOS AL PERSONAL DE BASE</t>
  </si>
  <si>
    <t>CUOTAS PARA ESTANCIAS INFANTILES</t>
  </si>
  <si>
    <t>SISTEMA DE AHORRO PARA EL RETIRO DEL ISSSTE</t>
  </si>
  <si>
    <t>APOYO POR PROMEDIO EDUCATIVO</t>
  </si>
  <si>
    <t>APOYO ESCOLAR A HIJO</t>
  </si>
  <si>
    <t>INCENTIVOS FISCALES AL PERSONAL</t>
  </si>
  <si>
    <t>PREVISIONES POR CRECIMIENTO DE PLAZAS</t>
  </si>
  <si>
    <t>CUOTAS AL FOVISSSTE 5%</t>
  </si>
  <si>
    <t>APORTACIONES AL ISSSTE 9.97%</t>
  </si>
  <si>
    <t>CUOTAS PARA EL FONDO DE AHORRO Y FONDO DE TRABAJO 5%</t>
  </si>
  <si>
    <t>FELIPE CARRILLO PUERTO</t>
  </si>
  <si>
    <t>JOSE MARIA MORELOS</t>
  </si>
  <si>
    <t>LAZARO CARDENAS</t>
  </si>
  <si>
    <t>TULUM</t>
  </si>
  <si>
    <t>BACALAR</t>
  </si>
  <si>
    <t>3080</t>
  </si>
  <si>
    <t>FECHA INGRESO</t>
  </si>
  <si>
    <t>QUINTANA ROO</t>
  </si>
  <si>
    <t>DELEGACION CUAUHTEMOC</t>
  </si>
  <si>
    <t>DÍAS ECONÓMICOS</t>
  </si>
  <si>
    <t>DIAS AGUINALDO (ANUAL)</t>
  </si>
  <si>
    <t>DIAS PRIMA VACACIONAL (ANUAL)</t>
  </si>
  <si>
    <r>
      <t xml:space="preserve">APORTACIONES AL ISSSTE </t>
    </r>
    <r>
      <rPr>
        <sz val="10"/>
        <color rgb="FFFF0000"/>
        <rFont val="Arial Narrow"/>
        <family val="2"/>
      </rPr>
      <t>9.970%</t>
    </r>
  </si>
  <si>
    <r>
      <t xml:space="preserve">CUOTAS PARA ESTANCIAS INFANTILES </t>
    </r>
    <r>
      <rPr>
        <sz val="10"/>
        <color rgb="FFFF0000"/>
        <rFont val="Arial Narrow"/>
        <family val="2"/>
      </rPr>
      <t>(CUOTA FIJA)</t>
    </r>
  </si>
  <si>
    <r>
      <t xml:space="preserve">CUOTAS AL FOVISSSTE </t>
    </r>
    <r>
      <rPr>
        <sz val="10"/>
        <color rgb="FFFF0000"/>
        <rFont val="Arial Narrow"/>
        <family val="2"/>
      </rPr>
      <t>5%</t>
    </r>
  </si>
  <si>
    <r>
      <t xml:space="preserve">SISTEMA DE AHORRO PARA EL RETIRO DEL ISSSTE </t>
    </r>
    <r>
      <rPr>
        <sz val="10"/>
        <color rgb="FFFF0000"/>
        <rFont val="Arial Narrow"/>
        <family val="2"/>
      </rPr>
      <t>(SAR)</t>
    </r>
    <r>
      <rPr>
        <sz val="10"/>
        <rFont val="Arial Narrow"/>
        <family val="2"/>
      </rPr>
      <t xml:space="preserve"> </t>
    </r>
    <r>
      <rPr>
        <sz val="10"/>
        <color rgb="FFFF0000"/>
        <rFont val="Arial Narrow"/>
        <family val="2"/>
      </rPr>
      <t>5.175%</t>
    </r>
  </si>
  <si>
    <r>
      <t xml:space="preserve">APORTACIONES ADICIONALES POR CONCEPTO DE AHORRO SOLIDARIO </t>
    </r>
    <r>
      <rPr>
        <sz val="10"/>
        <color rgb="FFFF0000"/>
        <rFont val="Arial Narrow"/>
        <family val="2"/>
      </rPr>
      <t>(3.25%-6.5%)</t>
    </r>
  </si>
  <si>
    <r>
      <t xml:space="preserve">CUOTAS PARA EL FONDO DE AHORRO Y FONDO DE TRABAJO </t>
    </r>
    <r>
      <rPr>
        <sz val="10"/>
        <color rgb="FFFF0000"/>
        <rFont val="Arial Narrow"/>
        <family val="2"/>
      </rPr>
      <t>(FONDO DE AHORRO) 5%</t>
    </r>
  </si>
  <si>
    <r>
      <t xml:space="preserve">CUOTAS PARA EL SEGURO DE VIDA DEL PERSONAL </t>
    </r>
    <r>
      <rPr>
        <sz val="10"/>
        <color rgb="FFFF0000"/>
        <rFont val="Arial Narrow"/>
        <family val="2"/>
      </rPr>
      <t>(CUOTA FIJA)</t>
    </r>
  </si>
  <si>
    <r>
      <t xml:space="preserve">COMPENSACIÓN POR SERVICIOS AL PERSONAL DE BASE </t>
    </r>
    <r>
      <rPr>
        <sz val="10"/>
        <color rgb="FFFF0000"/>
        <rFont val="Arial Narrow"/>
        <family val="2"/>
      </rPr>
      <t>SINDICATO</t>
    </r>
  </si>
  <si>
    <r>
      <t xml:space="preserve">COMPENSACIÓN POR SERVICIOS AL PERSONAL DE CONFIANZA </t>
    </r>
    <r>
      <rPr>
        <sz val="10"/>
        <color rgb="FFFF0000"/>
        <rFont val="Arial Narrow"/>
        <family val="2"/>
      </rPr>
      <t>SSC</t>
    </r>
  </si>
  <si>
    <r>
      <t xml:space="preserve">COMPENSACIÓN POR TRABAJOS ESPECIALES </t>
    </r>
    <r>
      <rPr>
        <sz val="10"/>
        <color rgb="FFFF0000"/>
        <rFont val="Arial Narrow"/>
        <family val="2"/>
      </rPr>
      <t>PRESTACIONES</t>
    </r>
  </si>
  <si>
    <r>
      <t xml:space="preserve">COMPENSACIÓN POR TRABAJOS ESPECIALES </t>
    </r>
    <r>
      <rPr>
        <sz val="10"/>
        <color rgb="FFFF0000"/>
        <rFont val="Arial Narrow"/>
        <family val="2"/>
      </rPr>
      <t>COMPENSACION</t>
    </r>
  </si>
  <si>
    <r>
      <t xml:space="preserve">COMPENSACIÓN POR TRABAJOS ESPECIALES </t>
    </r>
    <r>
      <rPr>
        <sz val="10"/>
        <color rgb="FFFF0000"/>
        <rFont val="Arial Narrow"/>
        <family val="2"/>
      </rPr>
      <t>PROGRAMA JUBILACIÓN</t>
    </r>
  </si>
  <si>
    <r>
      <t xml:space="preserve">CELEBRACIÓN ACORDE A LA PROFESIÓN </t>
    </r>
    <r>
      <rPr>
        <sz val="10"/>
        <color rgb="FFFF0000"/>
        <rFont val="Arial Narrow"/>
        <family val="2"/>
      </rPr>
      <t>POLICIA</t>
    </r>
  </si>
  <si>
    <r>
      <t xml:space="preserve">CELEBRACIÓN ACORDE A LA PROFESIÓN </t>
    </r>
    <r>
      <rPr>
        <sz val="10"/>
        <color rgb="FFFF0000"/>
        <rFont val="Arial Narrow"/>
        <family val="2"/>
      </rPr>
      <t>BUROCRATA</t>
    </r>
  </si>
  <si>
    <r>
      <t xml:space="preserve">PRESTACIONES EN ESPECIE RELATIVAS A LOS HIJOS DE TRABAJADORES </t>
    </r>
    <r>
      <rPr>
        <sz val="10"/>
        <color rgb="FFFF0000"/>
        <rFont val="Arial Narrow"/>
        <family val="2"/>
      </rPr>
      <t>MOCHILAS</t>
    </r>
  </si>
  <si>
    <r>
      <t xml:space="preserve">PRESTACIONES EN ESPECIA RELATIVAS A LOS HIJOS DE TRABAJADORES </t>
    </r>
    <r>
      <rPr>
        <sz val="10"/>
        <color rgb="FFFF0000"/>
        <rFont val="Arial Narrow"/>
        <family val="2"/>
      </rPr>
      <t>VALES UTILES</t>
    </r>
  </si>
  <si>
    <r>
      <t xml:space="preserve">RETRIBUCIONES POR SERVICIOS DE CARÁCTER SOCIAL </t>
    </r>
    <r>
      <rPr>
        <sz val="10"/>
        <color rgb="FFFF0000"/>
        <rFont val="Arial Narrow"/>
        <family val="2"/>
      </rPr>
      <t>(SEQ)</t>
    </r>
  </si>
  <si>
    <r>
      <t xml:space="preserve">APOYO POR PROMEDIO EDUCATIVO </t>
    </r>
    <r>
      <rPr>
        <sz val="10"/>
        <color rgb="FFFF0000"/>
        <rFont val="Arial Narrow"/>
        <family val="2"/>
      </rPr>
      <t>BECAS (OM)</t>
    </r>
  </si>
  <si>
    <r>
      <t xml:space="preserve">ESTIMULOS ESPECIALES </t>
    </r>
    <r>
      <rPr>
        <sz val="10"/>
        <color rgb="FFFF0000"/>
        <rFont val="Arial Narrow"/>
        <family val="2"/>
      </rPr>
      <t>(AJUSTE DE COMPENSACIÓN)</t>
    </r>
  </si>
  <si>
    <r>
      <t xml:space="preserve">COMPENSACIÓN POR SERVICIOS AL PERSONAL DE BASE </t>
    </r>
    <r>
      <rPr>
        <sz val="10"/>
        <color rgb="FFFF0000"/>
        <rFont val="Arial Narrow"/>
        <family val="2"/>
      </rPr>
      <t>SEFIPLAN</t>
    </r>
  </si>
  <si>
    <r>
      <t xml:space="preserve">COMPENSACIÓN POR SERVICIOS AL PERSONAL DE CONFIANZA </t>
    </r>
    <r>
      <rPr>
        <sz val="10"/>
        <color rgb="FFFF0000"/>
        <rFont val="Arial Narrow"/>
        <family val="2"/>
      </rPr>
      <t>SEFIPLAN</t>
    </r>
  </si>
  <si>
    <r>
      <t xml:space="preserve">COMPENSACIÓN POR GUARDIA UNIFORMADA, CERESO Y ACREDITABLE </t>
    </r>
    <r>
      <rPr>
        <sz val="10"/>
        <color rgb="FFFF0000"/>
        <rFont val="Arial Narrow"/>
        <family val="2"/>
      </rPr>
      <t>(SSC)</t>
    </r>
  </si>
  <si>
    <r>
      <t xml:space="preserve">COMPENSACIÓN POR SERVICIOS EVENTUALES </t>
    </r>
    <r>
      <rPr>
        <sz val="10"/>
        <color rgb="FFFF0000"/>
        <rFont val="Arial Narrow"/>
        <family val="2"/>
      </rPr>
      <t>SEFIPLAN</t>
    </r>
  </si>
  <si>
    <r>
      <t xml:space="preserve">COMPENSACIÓN POR TRABAJOS ESPECIALES </t>
    </r>
    <r>
      <rPr>
        <sz val="10"/>
        <color rgb="FFFF0000"/>
        <rFont val="Arial Narrow"/>
        <family val="2"/>
      </rPr>
      <t xml:space="preserve">HOMOLOGACION </t>
    </r>
    <r>
      <rPr>
        <sz val="10"/>
        <color theme="1"/>
        <rFont val="Arial Narrow"/>
        <family val="2"/>
      </rPr>
      <t xml:space="preserve"> </t>
    </r>
    <r>
      <rPr>
        <sz val="10"/>
        <color rgb="FFFF0000"/>
        <rFont val="Arial Narrow"/>
        <family val="2"/>
      </rPr>
      <t>(PRESTACIONES)</t>
    </r>
  </si>
  <si>
    <r>
      <t xml:space="preserve">COMPENSACIÓN POR TRABAJOS ESPECIALES </t>
    </r>
    <r>
      <rPr>
        <sz val="10"/>
        <color rgb="FFFF0000"/>
        <rFont val="Arial Narrow"/>
        <family val="2"/>
      </rPr>
      <t>HOMOLOGACION (COMPENSACIÓN)</t>
    </r>
  </si>
  <si>
    <t>MES DE PAGO PARA PRIMA DE ANTIGÜEDAD</t>
  </si>
  <si>
    <t>INCREMENTO DE QUINQUENIO</t>
  </si>
  <si>
    <t>VALES ESCOLARES</t>
  </si>
  <si>
    <t>OTRAS PRESTACIONES ECONÓMICAS Y SOCIALES</t>
  </si>
  <si>
    <t>VALE ESCOLAR HIJO</t>
  </si>
  <si>
    <r>
      <t xml:space="preserve">PRESTACIONES EN ESPECIA RELATIVAS A LOS HIJOS DE TRABAJADORES </t>
    </r>
    <r>
      <rPr>
        <sz val="10"/>
        <color rgb="FFFF0000"/>
        <rFont val="Arial Narrow"/>
        <family val="2"/>
      </rPr>
      <t>VALE ESCOLAR</t>
    </r>
  </si>
  <si>
    <t>AÑOS; corte 31-12-202X</t>
  </si>
  <si>
    <t>MESES; corte 31-12-202X</t>
  </si>
  <si>
    <t>nombre del campo</t>
  </si>
  <si>
    <t>descripción</t>
  </si>
  <si>
    <t>valores permitidos</t>
  </si>
  <si>
    <t>tipo de datos</t>
  </si>
  <si>
    <t>Número único consecutivo para identificar los registros del archivo</t>
  </si>
  <si>
    <t>Clave presupuestal en la cual está adscripto el trabajador o la plaza</t>
  </si>
  <si>
    <t>Código dentro del catálogo administrativo correspondiente a la dependencia de la clave presupuestal</t>
  </si>
  <si>
    <t>Código dentro del catálogo de regiones correspondiente a la región de la clave presupuestal</t>
  </si>
  <si>
    <t>Código dentro del catálogo de fuentes de financiamiento correspondiente al fondo o fuente de la clave presupuestal</t>
  </si>
  <si>
    <t>Número de empleado del trabajador</t>
  </si>
  <si>
    <t>Número de plaza del trabajador</t>
  </si>
  <si>
    <t>Nivel salarial de la plaza</t>
  </si>
  <si>
    <t>Nombre del trabajador</t>
  </si>
  <si>
    <t>Puesto específico de la plaza</t>
  </si>
  <si>
    <t>Registro Federal del Contribuyente del trabajador</t>
  </si>
  <si>
    <t>Clave Única de Registro de Población del trabajador</t>
  </si>
  <si>
    <t>Nombre de la región del código de la región</t>
  </si>
  <si>
    <t>Campo para agregar los comentarios que el usuario considere pertinente</t>
  </si>
  <si>
    <t>Fecha de ingreso del trabajador en el Poder Ejecutivo</t>
  </si>
  <si>
    <t>Texto</t>
  </si>
  <si>
    <t>Número</t>
  </si>
  <si>
    <t>Fecha</t>
  </si>
  <si>
    <t>Campo que identifica a las plazas activas y las plazas vacantes</t>
  </si>
  <si>
    <t>Las claves presupuestales del ejercicio 2025</t>
  </si>
  <si>
    <t>De conformidad con el tabulador de sueldos</t>
  </si>
  <si>
    <t>CO, BA, HC, HB, TD, HN, NE</t>
  </si>
  <si>
    <t>OCUPADA, VACANTE</t>
  </si>
  <si>
    <t>COZUMEL, FELIPE CARRILLO PUERTO, ISLA MUJERES, OTHON P BLANCO, BENITO JUAREZ, JOSE MARIA MORELOS, LAZARO CARDENAS, SOLIDARIDAD, TULUM, BACALAR, PUERTO MORELOS, DELEGACION CUAUHTEMOC</t>
  </si>
  <si>
    <t>MASCULINO, FEMENINO</t>
  </si>
  <si>
    <t>Ninguno, 10° Transitorio, Bono de Pensión</t>
  </si>
  <si>
    <t>AÑOS DE SERVICIO - AÑOS; corte 31-12-202X</t>
  </si>
  <si>
    <t>CUOTA PARA ESTANCIA INFANTIL</t>
  </si>
  <si>
    <t>VALES ESCOLARES - EMPLEADO</t>
  </si>
  <si>
    <t>VALES ESCOLARES - HIJO</t>
  </si>
  <si>
    <t>VALES - UTILES ESCOLARES P/MOCHILA</t>
  </si>
  <si>
    <t>APOYO ESCOLAR - EMPLEADO</t>
  </si>
  <si>
    <t>APOYO ESCOLAR - HIJO</t>
  </si>
  <si>
    <t xml:space="preserve">MOCHILAS </t>
  </si>
  <si>
    <t>3.25, 6.5</t>
  </si>
  <si>
    <t>de 0 a 50</t>
  </si>
  <si>
    <t>de 0 a 24</t>
  </si>
  <si>
    <t>de 0 a 36</t>
  </si>
  <si>
    <t>de 0 a 9</t>
  </si>
  <si>
    <t>de 0 a 45</t>
  </si>
  <si>
    <t>de 0 a 6</t>
  </si>
  <si>
    <t>de 1 a 12</t>
  </si>
  <si>
    <t>de 0 a 1</t>
  </si>
  <si>
    <t>Antigüedad del trabajador expresado en años con corte al mes de diciembre del siguiente ejercicio</t>
  </si>
  <si>
    <t>Antigüedad del trabajador expresado en meses con corte al mes de diciembre del siguiente ejercicio</t>
  </si>
  <si>
    <t>AÑOS DE SERVICIO - MESES; corte 31-12-202X</t>
  </si>
  <si>
    <t>DIAS ESTIMULO MENSUAL (PERIODO DE COSTEO)</t>
  </si>
  <si>
    <t>DIAS CUATRIMESTRE (PERIODO DE COSTEO)</t>
  </si>
  <si>
    <t>DIAS ECONOMICOS (PERIODO DE COSTEO)</t>
  </si>
  <si>
    <t>DIAS AJUSTE CALENDARIO (PERIODO DE COSTEO)</t>
  </si>
  <si>
    <t>Número de días en el ejercicio que se le pagará al trabajador con concepto de aguinaldo</t>
  </si>
  <si>
    <t>Número de días en el ejercicio que se le pagará al trabajador con concepto de prima vacacional</t>
  </si>
  <si>
    <t>Número de días en el periodo que se le pagará al trabajador con concepto de días económicos</t>
  </si>
  <si>
    <t>Número de días en el periodo que se le pagará al trabajador con concepto de cuatrimestre</t>
  </si>
  <si>
    <t>Número de días en el periodo que se le pagará al trabajador con concepto de ajuste de calendario</t>
  </si>
  <si>
    <t>Representa el número de meses por el cual se realizará la determinación del costo de nómina</t>
  </si>
  <si>
    <t>Importe de prima dominical que se le pagará al trabajador</t>
  </si>
  <si>
    <t>Suma de prestaciones que representan la base que servirá de insumo para la determinación de las prestaciones</t>
  </si>
  <si>
    <t>del 0 al 12</t>
  </si>
  <si>
    <t>Indica si al trabajador le corresponde un incremento de quinquenio durante el ejercicio. Valor 0 señala que no le corresponde un incremento de quinquenio, el valor 1 indica que si le corresponde un incremento de quinquenio</t>
  </si>
  <si>
    <t>Señala la cuota individual por hijo del trabajador que el Gobierno del Estado aporta para solventar los gastos de operación de las guarderías del sistema de seguridad social</t>
  </si>
  <si>
    <t>Campo para indicar el porcentaje del ahorro solidario que el Gobierno del Estado debe aportar, de conformidad los descuentos indicados por el trabajador</t>
  </si>
  <si>
    <t>INSTRUCCIONES DEL FORMATO</t>
  </si>
  <si>
    <t>Sexo del trabajador</t>
  </si>
  <si>
    <t>Régimen pensionario del trabajador</t>
  </si>
  <si>
    <t>Número de días en el periodo que se le pagará al trabajador con concepto de estímulo mensual</t>
  </si>
  <si>
    <t xml:space="preserve">Señala el importe histórico pagado al trabajador por dicha prestación. Se puede realizar ajustes a los importes para </t>
  </si>
  <si>
    <t>Señala el costo de la prestación que el trabajador recibirá durante el ejercicio</t>
  </si>
  <si>
    <t>Tipo de plaza de acuerdo con las categorías autorizadas</t>
  </si>
  <si>
    <t>Número del mes en el cual se pagará la prima de antigüedad al trabajador, generalmente a partir del mes posterior a la baja de este último</t>
  </si>
  <si>
    <t>CAMPOS DE LA SECCIÓN</t>
  </si>
  <si>
    <t>21111.06.1.06.2447.P003C0200000.04-001.1.5.08.26.001</t>
  </si>
  <si>
    <t>21111.06.1.06.2447.P003C0200000.07-001.1.5.08.26.001</t>
  </si>
  <si>
    <t>21111.06.1.06.2447.P003C0200000.06-001.1.5.08.26.001</t>
  </si>
  <si>
    <t>21111.06.1.06.2447.P003C0200000.10-001.1.5.08.26.001</t>
  </si>
  <si>
    <t>21111.06.1.06.2447.P003C0200000.05-001.1.5.08.26.001</t>
  </si>
  <si>
    <t>21111.06.1.06.2447.P003C0200000.02-001.1.5.08.26.001</t>
  </si>
  <si>
    <t>21111.06.1.06.2447.P003C0200000.08-001.1.5.08.26.001</t>
  </si>
  <si>
    <t>21111.06.1.06.2447.P003C0200000.98-001.1.5.08.26.001</t>
  </si>
  <si>
    <t>21111.06.1.06.2447.P003C0200000.99-001.1.5.08.26.001</t>
  </si>
  <si>
    <t>21111.06.1.06.2447.P003C0200000.09-001.1.5.08.26.001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</si>
</sst>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Narrow"/>
      <family val="2"/>
    </font>
    <font>
      <sz val="11"/>
      <name val="Calibri"/>
      <family val="2"/>
      <scheme val="minor"/>
    </font>
    <font>
      <sz val="9"/>
      <color theme="1"/>
      <name val="Arial"/>
      <family val="2"/>
    </font>
    <font>
      <sz val="10"/>
      <color theme="1"/>
      <name val="Arial Narrow"/>
      <family val="2"/>
    </font>
    <font>
      <b/>
      <sz val="10"/>
      <color theme="1"/>
      <name val="Arial Narrow"/>
      <family val="2"/>
    </font>
    <font>
      <sz val="10"/>
      <color indexed="8"/>
      <name val="Arial Narrow"/>
      <family val="2"/>
    </font>
    <font>
      <sz val="11"/>
      <color rgb="FFFF0000"/>
      <name val="Calibri"/>
      <family val="2"/>
      <scheme val="minor"/>
    </font>
    <font>
      <sz val="9"/>
      <color theme="1"/>
      <name val="Calibri"/>
      <family val="2"/>
      <scheme val="minor"/>
    </font>
    <font>
      <sz val="11"/>
      <color theme="1"/>
      <name val="Arial Narrow"/>
      <family val="2"/>
    </font>
    <font>
      <b/>
      <sz val="10"/>
      <name val="Arial Narrow"/>
      <family val="2"/>
    </font>
    <font>
      <b/>
      <i/>
      <sz val="11"/>
      <color theme="1"/>
      <name val="Arial Narrow"/>
      <family val="2"/>
    </font>
    <font>
      <b/>
      <sz val="10"/>
      <color indexed="8"/>
      <name val="Arial Narrow"/>
      <family val="2"/>
    </font>
    <font>
      <sz val="10"/>
      <color rgb="FFFF0000"/>
      <name val="Arial Narrow"/>
      <family val="2"/>
    </font>
    <font>
      <b/>
      <i/>
      <sz val="11"/>
      <color theme="1"/>
      <name val="Calibri"/>
      <family val="2"/>
      <scheme val="minor"/>
    </font>
    <font>
      <sz val="14"/>
      <color theme="1"/>
      <name val="Aptos Display"/>
      <family val="2"/>
    </font>
    <font>
      <b/>
      <sz val="22"/>
      <color theme="1"/>
      <name val="Aptos Display"/>
      <family val="2"/>
    </font>
    <font>
      <b/>
      <sz val="14"/>
      <color theme="1"/>
      <name val="Aptos Display"/>
      <family val="2"/>
    </font>
  </fonts>
  <fills count="23">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499984740745262"/>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9A7500"/>
        <bgColor indexed="64"/>
      </patternFill>
    </fill>
    <fill>
      <patternFill patternType="solid">
        <fgColor rgb="FFEAB200"/>
        <bgColor indexed="64"/>
      </patternFill>
    </fill>
    <fill>
      <patternFill patternType="solid">
        <fgColor rgb="FFFFDC6D"/>
        <bgColor indexed="64"/>
      </patternFill>
    </fill>
    <fill>
      <patternFill patternType="solid">
        <fgColor rgb="FF44791D"/>
        <bgColor indexed="64"/>
      </patternFill>
    </fill>
    <fill>
      <patternFill patternType="solid">
        <fgColor rgb="FF69B92D"/>
        <bgColor indexed="64"/>
      </patternFill>
    </fill>
    <fill>
      <patternFill patternType="solid">
        <fgColor rgb="FFBBE69A"/>
        <bgColor indexed="64"/>
      </patternFill>
    </fill>
    <fill>
      <patternFill patternType="solid">
        <fgColor rgb="FFE96E09"/>
        <bgColor indexed="64"/>
      </patternFill>
    </fill>
    <fill>
      <patternFill patternType="solid">
        <fgColor rgb="FFF89D5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0" fontId="3" fillId="0" borderId="0">
      <alignment wrapText="1"/>
    </xf>
    <xf numFmtId="9" fontId="3" fillId="0" borderId="0" applyFont="0" applyFill="0" applyBorder="0" applyAlignment="0" applyProtection="0">
      <alignment wrapText="1"/>
    </xf>
    <xf numFmtId="0" fontId="1" fillId="0" borderId="0"/>
    <xf numFmtId="0" fontId="3" fillId="0" borderId="0">
      <alignment wrapText="1"/>
    </xf>
    <xf numFmtId="44" fontId="1"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alignment wrapText="1"/>
    </xf>
    <xf numFmtId="0" fontId="3" fillId="0" borderId="0">
      <alignment wrapText="1"/>
    </xf>
    <xf numFmtId="0" fontId="3" fillId="0" borderId="0">
      <alignment wrapText="1"/>
    </xf>
    <xf numFmtId="0" fontId="3" fillId="0" borderId="0">
      <alignment wrapText="1"/>
    </xf>
    <xf numFmtId="0" fontId="3" fillId="0" borderId="0">
      <alignment wrapText="1"/>
    </xf>
    <xf numFmtId="9"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0" borderId="0" xfId="0" applyFont="1" applyProtection="1">
      <protection locked="0"/>
    </xf>
    <xf numFmtId="0" fontId="6" fillId="0" borderId="0" xfId="0" applyFont="1" applyProtection="1">
      <protection locked="0"/>
    </xf>
    <xf numFmtId="0" fontId="6" fillId="0" borderId="0" xfId="0" applyFont="1" applyAlignment="1" applyProtection="1">
      <alignment horizontal="center"/>
      <protection locked="0"/>
    </xf>
    <xf numFmtId="0" fontId="4" fillId="0" borderId="0" xfId="0" applyFont="1" applyProtection="1">
      <protection locked="0"/>
    </xf>
    <xf numFmtId="0" fontId="7" fillId="0" borderId="0" xfId="0" applyFont="1" applyProtection="1">
      <protection locked="0"/>
    </xf>
    <xf numFmtId="0" fontId="9" fillId="0" borderId="0" xfId="0" applyFont="1" applyAlignment="1" applyProtection="1">
      <alignment horizontal="center" vertical="top"/>
      <protection locked="0"/>
    </xf>
    <xf numFmtId="0" fontId="7" fillId="0" borderId="0" xfId="0" applyFont="1" applyAlignment="1" applyProtection="1">
      <alignment horizontal="center"/>
      <protection locked="0"/>
    </xf>
    <xf numFmtId="43" fontId="7" fillId="0" borderId="0" xfId="0" applyNumberFormat="1" applyFont="1"/>
    <xf numFmtId="0" fontId="9" fillId="0" borderId="0" xfId="0" applyFont="1" applyAlignment="1">
      <alignment horizontal="left" vertical="top" readingOrder="1"/>
    </xf>
    <xf numFmtId="0" fontId="10" fillId="0" borderId="0" xfId="0" applyFont="1" applyProtection="1">
      <protection locked="0"/>
    </xf>
    <xf numFmtId="0" fontId="11" fillId="0" borderId="0" xfId="0" applyFont="1" applyProtection="1">
      <protection locked="0"/>
    </xf>
    <xf numFmtId="0" fontId="7" fillId="0" borderId="0" xfId="0" applyFont="1" applyAlignment="1">
      <alignment horizontal="center"/>
    </xf>
    <xf numFmtId="43" fontId="7" fillId="0" borderId="0" xfId="0" applyNumberFormat="1" applyFont="1" applyProtection="1">
      <protection locked="0"/>
    </xf>
    <xf numFmtId="0" fontId="2" fillId="0" borderId="0" xfId="0" applyFont="1" applyAlignment="1" applyProtection="1">
      <alignment horizontal="center"/>
      <protection locked="0"/>
    </xf>
    <xf numFmtId="43" fontId="8" fillId="0" borderId="0" xfId="0" applyNumberFormat="1" applyFont="1" applyAlignment="1" applyProtection="1">
      <alignment horizontal="center"/>
      <protection locked="0"/>
    </xf>
    <xf numFmtId="0" fontId="9" fillId="0" borderId="0" xfId="0" quotePrefix="1" applyFont="1" applyAlignment="1" applyProtection="1">
      <alignment horizontal="left" vertical="top"/>
      <protection locked="0"/>
    </xf>
    <xf numFmtId="44" fontId="7" fillId="0" borderId="0" xfId="5" applyFont="1" applyFill="1" applyAlignment="1" applyProtection="1">
      <alignment horizontal="center"/>
      <protection locked="0"/>
    </xf>
    <xf numFmtId="44" fontId="7" fillId="0" borderId="0" xfId="5" applyFont="1" applyFill="1" applyProtection="1">
      <protection locked="0"/>
    </xf>
    <xf numFmtId="44" fontId="0" fillId="0" borderId="0" xfId="5" applyFont="1" applyFill="1" applyProtection="1">
      <protection locked="0"/>
    </xf>
    <xf numFmtId="44" fontId="7" fillId="0" borderId="0" xfId="5" applyFont="1" applyFill="1" applyProtection="1"/>
    <xf numFmtId="0" fontId="0" fillId="0" borderId="0" xfId="0" applyAlignment="1" applyProtection="1">
      <alignment horizontal="right"/>
      <protection locked="0"/>
    </xf>
    <xf numFmtId="0" fontId="6" fillId="0" borderId="0" xfId="0" applyFont="1" applyAlignment="1" applyProtection="1">
      <alignment horizontal="right"/>
      <protection locked="0"/>
    </xf>
    <xf numFmtId="43" fontId="7" fillId="0" borderId="0" xfId="0" applyNumberFormat="1" applyFont="1" applyAlignment="1">
      <alignment horizontal="right"/>
    </xf>
    <xf numFmtId="44" fontId="0" fillId="0" borderId="0" xfId="5" applyFont="1" applyFill="1" applyBorder="1" applyProtection="1">
      <protection locked="0"/>
    </xf>
    <xf numFmtId="44" fontId="6" fillId="0" borderId="0" xfId="5" applyFont="1" applyFill="1" applyBorder="1" applyProtection="1">
      <protection locked="0"/>
    </xf>
    <xf numFmtId="0" fontId="9" fillId="0" borderId="0" xfId="0" applyFont="1" applyAlignment="1" applyProtection="1">
      <alignment horizontal="left" vertical="top"/>
      <protection locked="0"/>
    </xf>
    <xf numFmtId="0" fontId="7" fillId="0" borderId="0" xfId="0" quotePrefix="1" applyFont="1" applyProtection="1">
      <protection locked="0"/>
    </xf>
    <xf numFmtId="14" fontId="9" fillId="0" borderId="0" xfId="0" applyNumberFormat="1" applyFont="1" applyAlignment="1" applyProtection="1">
      <alignment horizontal="left" vertical="top"/>
      <protection locked="0"/>
    </xf>
    <xf numFmtId="14" fontId="7" fillId="0" borderId="0" xfId="0" applyNumberFormat="1" applyFont="1" applyAlignment="1" applyProtection="1">
      <alignment horizontal="left"/>
      <protection locked="0"/>
    </xf>
    <xf numFmtId="0" fontId="7" fillId="0" borderId="0" xfId="0" applyFont="1" applyAlignment="1" applyProtection="1">
      <alignment horizontal="right"/>
      <protection locked="0"/>
    </xf>
    <xf numFmtId="0" fontId="8" fillId="0" borderId="0" xfId="0" applyFont="1" applyAlignment="1" applyProtection="1">
      <alignment horizontal="center"/>
      <protection locked="0"/>
    </xf>
    <xf numFmtId="0" fontId="12" fillId="0" borderId="0" xfId="0" applyFont="1"/>
    <xf numFmtId="0" fontId="2" fillId="0" borderId="0" xfId="0" applyFont="1" applyAlignment="1">
      <alignment horizontal="center"/>
    </xf>
    <xf numFmtId="0" fontId="12" fillId="0" borderId="0" xfId="0" applyFont="1" applyProtection="1">
      <protection locked="0"/>
    </xf>
    <xf numFmtId="0" fontId="8" fillId="12" borderId="1" xfId="0" applyFont="1" applyFill="1" applyBorder="1" applyAlignment="1">
      <alignment horizontal="center" vertical="center" wrapText="1"/>
    </xf>
    <xf numFmtId="0" fontId="4" fillId="18"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xf numFmtId="49" fontId="8" fillId="12" borderId="1" xfId="1" applyNumberFormat="1" applyFont="1" applyFill="1" applyBorder="1" applyAlignment="1">
      <alignment vertical="center" wrapText="1"/>
    </xf>
    <xf numFmtId="3" fontId="4" fillId="16" borderId="1"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4" fillId="21" borderId="1" xfId="0" applyFont="1" applyFill="1" applyBorder="1" applyAlignment="1">
      <alignment horizontal="center" vertical="center"/>
    </xf>
    <xf numFmtId="0" fontId="4" fillId="6" borderId="1" xfId="0" applyFont="1" applyFill="1" applyBorder="1" applyAlignment="1">
      <alignment horizontal="center" vertical="center"/>
    </xf>
    <xf numFmtId="9" fontId="4" fillId="7" borderId="1" xfId="14" applyFont="1" applyFill="1" applyBorder="1" applyAlignment="1" applyProtection="1">
      <alignment horizontal="center" vertical="center" wrapText="1"/>
    </xf>
    <xf numFmtId="3" fontId="4" fillId="7" borderId="1" xfId="0" applyNumberFormat="1" applyFont="1" applyFill="1" applyBorder="1" applyAlignment="1">
      <alignment horizontal="center" vertical="center" wrapText="1"/>
    </xf>
    <xf numFmtId="49" fontId="7" fillId="19" borderId="1" xfId="1" applyNumberFormat="1" applyFont="1" applyFill="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3" fontId="8" fillId="0" borderId="0" xfId="0" applyNumberFormat="1" applyFont="1" applyAlignment="1">
      <alignment horizontal="center"/>
    </xf>
    <xf numFmtId="0" fontId="18" fillId="0" borderId="0" xfId="0" applyFont="1"/>
    <xf numFmtId="0" fontId="19" fillId="0" borderId="0" xfId="0" applyFont="1"/>
    <xf numFmtId="0" fontId="18" fillId="22" borderId="1" xfId="0" applyFont="1" applyFill="1" applyBorder="1" applyAlignment="1">
      <alignment horizontal="center" vertical="center" wrapText="1"/>
    </xf>
    <xf numFmtId="0" fontId="18" fillId="0" borderId="1" xfId="0" applyFont="1" applyBorder="1" applyAlignment="1">
      <alignment wrapText="1"/>
    </xf>
    <xf numFmtId="3" fontId="18" fillId="0" borderId="1" xfId="0" applyNumberFormat="1" applyFont="1" applyBorder="1" applyAlignment="1">
      <alignment wrapText="1"/>
    </xf>
    <xf numFmtId="0" fontId="20" fillId="0" borderId="0" xfId="0" applyFont="1"/>
    <xf numFmtId="49" fontId="8" fillId="2" borderId="1" xfId="1" applyNumberFormat="1" applyFont="1" applyFill="1" applyBorder="1" applyAlignment="1">
      <alignment horizontal="center" vertical="center" wrapText="1"/>
    </xf>
    <xf numFmtId="49" fontId="8" fillId="5" borderId="1" xfId="1" applyNumberFormat="1" applyFont="1" applyFill="1" applyBorder="1" applyAlignment="1">
      <alignment horizontal="center" vertical="center" wrapText="1"/>
    </xf>
    <xf numFmtId="0" fontId="0" fillId="0" borderId="0" xfId="0" applyAlignment="1" applyProtection="1">
      <alignment horizontal="center" wrapText="1"/>
      <protection locked="0"/>
    </xf>
    <xf numFmtId="0" fontId="14" fillId="17" borderId="1" xfId="0" applyFont="1" applyFill="1" applyBorder="1" applyAlignment="1">
      <alignment horizontal="center"/>
    </xf>
    <xf numFmtId="0" fontId="8" fillId="12" borderId="1" xfId="0" applyFont="1" applyFill="1" applyBorder="1" applyAlignment="1">
      <alignment horizontal="center" vertical="center" wrapText="1"/>
    </xf>
    <xf numFmtId="0" fontId="15" fillId="12" borderId="1" xfId="1" applyFont="1" applyFill="1" applyBorder="1" applyAlignment="1">
      <alignment horizontal="center" vertical="center" wrapText="1"/>
    </xf>
    <xf numFmtId="3" fontId="8" fillId="12" borderId="1" xfId="0" applyNumberFormat="1" applyFont="1" applyFill="1" applyBorder="1" applyAlignment="1">
      <alignment horizontal="center" vertical="center" wrapText="1"/>
    </xf>
    <xf numFmtId="0" fontId="14" fillId="10" borderId="1" xfId="0" applyFont="1" applyFill="1" applyBorder="1" applyAlignment="1" applyProtection="1">
      <alignment horizontal="center"/>
      <protection locked="0"/>
    </xf>
    <xf numFmtId="0" fontId="14" fillId="9" borderId="1" xfId="0" applyFont="1" applyFill="1" applyBorder="1" applyAlignment="1">
      <alignment horizontal="center"/>
    </xf>
    <xf numFmtId="0" fontId="14" fillId="11" borderId="1" xfId="0" applyFont="1" applyFill="1" applyBorder="1" applyAlignment="1">
      <alignment horizontal="center"/>
    </xf>
    <xf numFmtId="0" fontId="14" fillId="14" borderId="1" xfId="0" applyFont="1" applyFill="1" applyBorder="1" applyAlignment="1">
      <alignment horizontal="center"/>
    </xf>
    <xf numFmtId="0" fontId="8" fillId="12" borderId="1" xfId="0" applyFont="1" applyFill="1" applyBorder="1" applyAlignment="1">
      <alignment horizontal="center"/>
    </xf>
    <xf numFmtId="0" fontId="13" fillId="21"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44" fontId="13" fillId="3" borderId="1" xfId="5" applyFont="1" applyFill="1" applyBorder="1" applyAlignment="1" applyProtection="1">
      <alignment horizontal="center" vertical="center" wrapText="1"/>
    </xf>
    <xf numFmtId="0" fontId="13" fillId="3"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7" fillId="8" borderId="2" xfId="0" applyFont="1" applyFill="1" applyBorder="1" applyAlignment="1">
      <alignment horizontal="center" vertical="center"/>
    </xf>
    <xf numFmtId="0" fontId="17" fillId="8" borderId="1" xfId="0" applyFont="1" applyFill="1" applyBorder="1" applyAlignment="1">
      <alignment horizontal="center" vertical="center"/>
    </xf>
    <xf numFmtId="0" fontId="8" fillId="3" borderId="1" xfId="0" applyFont="1" applyFill="1" applyBorder="1" applyAlignment="1">
      <alignment horizontal="center" vertical="center" wrapText="1"/>
    </xf>
    <xf numFmtId="49" fontId="8" fillId="18" borderId="1" xfId="1" applyNumberFormat="1"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4" fillId="20" borderId="1" xfId="0" applyFont="1" applyFill="1" applyBorder="1" applyAlignment="1">
      <alignment horizontal="center"/>
    </xf>
    <xf numFmtId="0" fontId="0" fillId="0" borderId="0" xfId="0" applyAlignment="1">
      <alignment horizontal="center"/>
    </xf>
    <xf numFmtId="0" fontId="14" fillId="13" borderId="1" xfId="0" applyFont="1" applyFill="1" applyBorder="1" applyAlignment="1">
      <alignment horizontal="center"/>
    </xf>
  </cellXfs>
  <cellStyles count="15">
    <cellStyle name="Moneda" xfId="5" builtinId="4"/>
    <cellStyle name="Moneda 2" xfId="7"/>
    <cellStyle name="Normal" xfId="0" builtinId="0"/>
    <cellStyle name="Normal 10" xfId="4"/>
    <cellStyle name="Normal 2" xfId="3"/>
    <cellStyle name="Normal 3" xfId="1"/>
    <cellStyle name="Normal 4" xfId="8"/>
    <cellStyle name="Normal 4 2" xfId="6"/>
    <cellStyle name="Normal 5" xfId="9"/>
    <cellStyle name="Normal 6" xfId="10"/>
    <cellStyle name="Normal 7" xfId="11"/>
    <cellStyle name="Normal 8" xfId="12"/>
    <cellStyle name="Normal 9" xfId="13"/>
    <cellStyle name="Porcentaje" xfId="14" builtinId="5"/>
    <cellStyle name="Porcentual 2" xfId="2"/>
  </cellStyles>
  <dxfs count="7">
    <dxf>
      <fill>
        <patternFill>
          <bgColor theme="9" tint="-0.24994659260841701"/>
        </patternFill>
      </fill>
    </dxf>
    <dxf>
      <fill>
        <patternFill>
          <bgColor theme="9" tint="-0.24994659260841701"/>
        </patternFill>
      </fill>
    </dxf>
    <dxf>
      <fill>
        <patternFill>
          <bgColor theme="9" tint="-0.24994659260841701"/>
        </patternFill>
      </fill>
    </dxf>
    <dxf>
      <fill>
        <patternFill>
          <bgColor theme="9"/>
        </patternFill>
      </fill>
    </dxf>
    <dxf>
      <fill>
        <patternFill>
          <bgColor theme="9" tint="-0.24994659260841701"/>
        </patternFill>
      </fill>
    </dxf>
    <dxf>
      <fill>
        <patternFill>
          <bgColor theme="9" tint="-0.24994659260841701"/>
        </patternFill>
      </fill>
    </dxf>
    <dxf>
      <fill>
        <patternFill>
          <bgColor theme="8" tint="-0.24994659260841701"/>
        </patternFill>
      </fill>
    </dxf>
  </dxfs>
  <tableStyles count="0" defaultTableStyle="TableStyleMedium9" defaultPivotStyle="PivotStyleLight16"/>
  <colors>
    <mruColors>
      <color rgb="FFD9E8A2"/>
      <color rgb="FFE20000"/>
      <color rgb="FF084D6C"/>
      <color rgb="FFEEAE58"/>
      <color rgb="FF7FD0F5"/>
      <color rgb="FF887220"/>
      <color rgb="FFE69D0C"/>
      <color rgb="FFF89D52"/>
      <color rgb="FFE96E09"/>
      <color rgb="FFBBE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285751</xdr:colOff>
      <xdr:row>2</xdr:row>
      <xdr:rowOff>171449</xdr:rowOff>
    </xdr:from>
    <xdr:to>
      <xdr:col>4</xdr:col>
      <xdr:colOff>2705101</xdr:colOff>
      <xdr:row>17</xdr:row>
      <xdr:rowOff>190499</xdr:rowOff>
    </xdr:to>
    <xdr:sp macro="" textlink="">
      <xdr:nvSpPr>
        <xdr:cNvPr id="2" name="CuadroTexto 1">
          <a:extLst>
            <a:ext uri="{FF2B5EF4-FFF2-40B4-BE49-F238E27FC236}">
              <a16:creationId xmlns="" xmlns:a16="http://schemas.microsoft.com/office/drawing/2014/main" id="{D7B0816B-FACB-E790-4295-58023D9658BD}"/>
            </a:ext>
          </a:extLst>
        </xdr:cNvPr>
        <xdr:cNvSpPr txBox="1"/>
      </xdr:nvSpPr>
      <xdr:spPr>
        <a:xfrm>
          <a:off x="285751" y="771524"/>
          <a:ext cx="9715500" cy="3590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457200" algn="just"/>
          <a:r>
            <a:rPr lang="es-MX" sz="1600" b="1" i="0" u="none" strike="noStrike">
              <a:solidFill>
                <a:schemeClr val="dk1"/>
              </a:solidFill>
              <a:effectLst/>
              <a:latin typeface="Aptos Display" panose="020B0004020202020204" pitchFamily="34" charset="0"/>
              <a:ea typeface="+mn-ea"/>
              <a:cs typeface="+mn-cs"/>
            </a:rPr>
            <a:t>Objetivo:</a:t>
          </a:r>
          <a:r>
            <a:rPr lang="es-MX" sz="1600" b="1" i="0" u="none" strike="noStrike" baseline="0">
              <a:solidFill>
                <a:schemeClr val="dk1"/>
              </a:solidFill>
              <a:effectLst/>
              <a:latin typeface="Aptos Display" panose="020B0004020202020204" pitchFamily="34" charset="0"/>
              <a:ea typeface="+mn-ea"/>
              <a:cs typeface="+mn-cs"/>
            </a:rPr>
            <a:t> </a:t>
          </a:r>
          <a:r>
            <a:rPr lang="es-MX" sz="1600" b="0" i="0" u="none" strike="noStrike">
              <a:solidFill>
                <a:schemeClr val="dk1"/>
              </a:solidFill>
              <a:effectLst/>
              <a:latin typeface="Aptos Display" panose="020B0004020202020204" pitchFamily="34" charset="0"/>
              <a:ea typeface="+mn-ea"/>
              <a:cs typeface="+mn-cs"/>
            </a:rPr>
            <a:t>El objetivo principal del presente formato es determinar el costo presupuestal de la nómina de los entes públicos del Poder Ejecutivo para el ejercicio fiscal correspondiente. De manera secundario, el formato puede ser utilizado como una herramienta auxiliar para la determinación de costo por periodos parciales.</a:t>
          </a:r>
        </a:p>
        <a:p>
          <a:pPr algn="just"/>
          <a:endParaRPr lang="es-MX" sz="1600" b="0" i="0" u="none" strike="noStrike">
            <a:solidFill>
              <a:schemeClr val="dk1"/>
            </a:solidFill>
            <a:effectLst/>
            <a:latin typeface="Aptos Display" panose="020B0004020202020204" pitchFamily="34" charset="0"/>
            <a:ea typeface="+mn-ea"/>
            <a:cs typeface="+mn-cs"/>
          </a:endParaRPr>
        </a:p>
        <a:p>
          <a:pPr algn="just"/>
          <a:r>
            <a:rPr lang="es-MX" sz="1600" b="1" i="0" u="none" strike="noStrike">
              <a:solidFill>
                <a:schemeClr val="dk1"/>
              </a:solidFill>
              <a:effectLst/>
              <a:latin typeface="Aptos Display" panose="020B0004020202020204" pitchFamily="34" charset="0"/>
              <a:ea typeface="+mn-ea"/>
              <a:cs typeface="+mn-cs"/>
            </a:rPr>
            <a:t>Recomendaciones generales</a:t>
          </a:r>
        </a:p>
        <a:p>
          <a:pPr marL="171450" indent="-171450" algn="just">
            <a:buFont typeface="Arial" panose="020B0604020202020204" pitchFamily="34" charset="0"/>
            <a:buChar char="•"/>
          </a:pPr>
          <a:r>
            <a:rPr lang="es-MX" sz="1600" b="0" i="0" u="none" strike="noStrike">
              <a:solidFill>
                <a:schemeClr val="dk1"/>
              </a:solidFill>
              <a:effectLst/>
              <a:latin typeface="Aptos Display" panose="020B0004020202020204" pitchFamily="34" charset="0"/>
              <a:ea typeface="+mn-ea"/>
              <a:cs typeface="+mn-cs"/>
            </a:rPr>
            <a:t>La SEFIPLAN entrega el presente formato para la determinación del costo de nómina de los entes públicos.</a:t>
          </a:r>
        </a:p>
        <a:p>
          <a:pPr marL="171450" indent="-171450" algn="just">
            <a:buFont typeface="Arial" panose="020B0604020202020204" pitchFamily="34" charset="0"/>
            <a:buChar char="•"/>
          </a:pPr>
          <a:r>
            <a:rPr lang="es-MX" sz="1600" b="0" i="0" u="none" strike="noStrike">
              <a:solidFill>
                <a:schemeClr val="dk1"/>
              </a:solidFill>
              <a:effectLst/>
              <a:latin typeface="Aptos Display" panose="020B0004020202020204" pitchFamily="34" charset="0"/>
              <a:ea typeface="+mn-ea"/>
              <a:cs typeface="+mn-cs"/>
            </a:rPr>
            <a:t>Las formulación y elaboración del formato se realiza de acuerdo la última información disponible en la materia.</a:t>
          </a:r>
        </a:p>
        <a:p>
          <a:pPr marL="171450" indent="-171450" algn="just">
            <a:buFont typeface="Arial" panose="020B0604020202020204" pitchFamily="34" charset="0"/>
            <a:buChar char="•"/>
          </a:pPr>
          <a:r>
            <a:rPr lang="es-MX" sz="1600" b="0" i="0" u="none" strike="noStrike">
              <a:solidFill>
                <a:schemeClr val="dk1"/>
              </a:solidFill>
              <a:effectLst/>
              <a:latin typeface="Aptos Display" panose="020B0004020202020204" pitchFamily="34" charset="0"/>
              <a:ea typeface="+mn-ea"/>
              <a:cs typeface="+mn-cs"/>
            </a:rPr>
            <a:t>Es responsabilidad del ente público en realizar los costeos solicitados en el presente formato.</a:t>
          </a:r>
        </a:p>
        <a:p>
          <a:pPr marL="171450" indent="-171450" algn="just">
            <a:buFont typeface="Arial" panose="020B0604020202020204" pitchFamily="34" charset="0"/>
            <a:buChar char="•"/>
          </a:pPr>
          <a:r>
            <a:rPr lang="es-MX" sz="1600" b="0" i="0" u="none" strike="noStrike">
              <a:solidFill>
                <a:schemeClr val="dk1"/>
              </a:solidFill>
              <a:effectLst/>
              <a:latin typeface="Aptos Display" panose="020B0004020202020204" pitchFamily="34" charset="0"/>
              <a:ea typeface="+mn-ea"/>
              <a:cs typeface="+mn-cs"/>
            </a:rPr>
            <a:t>Cualquier otro formato presentado se resolverá como invalido y no presentado.</a:t>
          </a:r>
        </a:p>
        <a:p>
          <a:pPr marL="171450" indent="-171450" algn="just">
            <a:buFont typeface="Arial" panose="020B0604020202020204" pitchFamily="34" charset="0"/>
            <a:buChar char="•"/>
          </a:pPr>
          <a:r>
            <a:rPr lang="es-MX" sz="1600" b="0" i="0" u="none" strike="noStrike">
              <a:solidFill>
                <a:schemeClr val="dk1"/>
              </a:solidFill>
              <a:effectLst/>
              <a:latin typeface="Aptos Display" panose="020B0004020202020204" pitchFamily="34" charset="0"/>
              <a:ea typeface="+mn-ea"/>
              <a:cs typeface="+mn-cs"/>
            </a:rPr>
            <a:t>Adicional al objetivo principal, que es la determinación del presupuesto de los servicios personales, el formato puede ser utilizado como una herramienta auxiliar en la determinación de costos de nóminas en diferentes periodos (de manera anual, mensual o quincenal).</a:t>
          </a:r>
        </a:p>
        <a:p>
          <a:pPr marL="171450" indent="-171450" algn="just">
            <a:buFont typeface="Arial" panose="020B0604020202020204" pitchFamily="34" charset="0"/>
            <a:buChar char="•"/>
          </a:pPr>
          <a:r>
            <a:rPr lang="es-MX" sz="1600" b="0" i="0" u="none" strike="noStrike">
              <a:solidFill>
                <a:schemeClr val="dk1"/>
              </a:solidFill>
              <a:effectLst/>
              <a:latin typeface="Aptos Display" panose="020B0004020202020204" pitchFamily="34" charset="0"/>
              <a:ea typeface="+mn-ea"/>
              <a:cs typeface="+mn-cs"/>
            </a:rPr>
            <a:t>Cualquier actualización, reforma, actualización al formato, a las fórmulas de cálculo, y demás, será comunicado y proporcionado por la SEFIPLAN.</a:t>
          </a:r>
          <a:endParaRPr lang="es-MX" sz="1600">
            <a:latin typeface="Aptos Display" panose="020B0004020202020204" pitchFamily="34" charset="0"/>
          </a:endParaRPr>
        </a:p>
      </xdr:txBody>
    </xdr:sp>
    <xdr:clientData/>
  </xdr:twoCellAnchor>
  <xdr:twoCellAnchor>
    <xdr:from>
      <xdr:col>0</xdr:col>
      <xdr:colOff>295274</xdr:colOff>
      <xdr:row>18</xdr:row>
      <xdr:rowOff>76200</xdr:rowOff>
    </xdr:from>
    <xdr:to>
      <xdr:col>4</xdr:col>
      <xdr:colOff>2686049</xdr:colOff>
      <xdr:row>21</xdr:row>
      <xdr:rowOff>171451</xdr:rowOff>
    </xdr:to>
    <xdr:sp macro="" textlink="">
      <xdr:nvSpPr>
        <xdr:cNvPr id="3" name="CuadroTexto 2">
          <a:extLst>
            <a:ext uri="{FF2B5EF4-FFF2-40B4-BE49-F238E27FC236}">
              <a16:creationId xmlns="" xmlns:a16="http://schemas.microsoft.com/office/drawing/2014/main" id="{4B6C2D0C-D229-E5D7-2DFE-0EF3A6FD1270}"/>
            </a:ext>
          </a:extLst>
        </xdr:cNvPr>
        <xdr:cNvSpPr txBox="1"/>
      </xdr:nvSpPr>
      <xdr:spPr>
        <a:xfrm>
          <a:off x="295274" y="4486275"/>
          <a:ext cx="9686925" cy="809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457200" algn="just"/>
          <a:r>
            <a:rPr lang="es-MX" sz="1400" b="1" i="0" u="none" strike="noStrike">
              <a:solidFill>
                <a:schemeClr val="accent2">
                  <a:lumMod val="75000"/>
                </a:schemeClr>
              </a:solidFill>
              <a:effectLst/>
              <a:latin typeface="Aptos Display" panose="020B0004020202020204" pitchFamily="34" charset="0"/>
              <a:ea typeface="+mn-ea"/>
              <a:cs typeface="+mn-cs"/>
            </a:rPr>
            <a:t>Seción:</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DATOS PERSONALES DEL TRABAJADOR</a:t>
          </a:r>
          <a:r>
            <a:rPr lang="es-MX" sz="1400" b="1">
              <a:solidFill>
                <a:schemeClr val="accent2">
                  <a:lumMod val="75000"/>
                </a:schemeClr>
              </a:solidFill>
              <a:latin typeface="Aptos Display" panose="020B0004020202020204" pitchFamily="34" charset="0"/>
            </a:rPr>
            <a:t> </a:t>
          </a:r>
        </a:p>
        <a:p>
          <a:pPr marL="360000" indent="-457200" algn="just"/>
          <a:r>
            <a:rPr lang="es-MX" sz="1400" b="1" i="0" u="none" strike="noStrike">
              <a:solidFill>
                <a:schemeClr val="dk1"/>
              </a:solidFill>
              <a:effectLst/>
              <a:latin typeface="Aptos Display" panose="020B0004020202020204" pitchFamily="34" charset="0"/>
              <a:ea typeface="+mn-ea"/>
              <a:cs typeface="+mn-cs"/>
            </a:rPr>
            <a:t>Descripción:</a:t>
          </a:r>
          <a:r>
            <a:rPr lang="es-MX" sz="1400" b="1">
              <a:latin typeface="Aptos Display" panose="020B0004020202020204" pitchFamily="34" charset="0"/>
            </a:rPr>
            <a:t> </a:t>
          </a:r>
          <a:r>
            <a:rPr lang="es-MX" sz="1400" b="0" i="0" u="none" strike="noStrike">
              <a:solidFill>
                <a:schemeClr val="dk1"/>
              </a:solidFill>
              <a:effectLst/>
              <a:latin typeface="Aptos Display" panose="020B0004020202020204" pitchFamily="34" charset="0"/>
              <a:ea typeface="+mn-ea"/>
              <a:cs typeface="+mn-cs"/>
            </a:rPr>
            <a:t>En esta sección se escriben los principales datos laborales de las plazas autorizadas del ente público con el objetivo de identificar con precisión los elementos a los cuales se les determinará su costo de nómina.</a:t>
          </a:r>
          <a:r>
            <a:rPr lang="es-MX" sz="1400">
              <a:latin typeface="Aptos Display" panose="020B0004020202020204" pitchFamily="34" charset="0"/>
            </a:rPr>
            <a:t> </a:t>
          </a:r>
        </a:p>
        <a:p>
          <a:endParaRPr lang="es-MX" sz="1400">
            <a:latin typeface="Aptos Display" panose="020B0004020202020204" pitchFamily="34" charset="0"/>
          </a:endParaRPr>
        </a:p>
        <a:p>
          <a:endParaRPr lang="es-MX" sz="1400">
            <a:latin typeface="Aptos Display" panose="020B0004020202020204" pitchFamily="34" charset="0"/>
          </a:endParaRPr>
        </a:p>
      </xdr:txBody>
    </xdr:sp>
    <xdr:clientData/>
  </xdr:twoCellAnchor>
  <xdr:twoCellAnchor>
    <xdr:from>
      <xdr:col>0</xdr:col>
      <xdr:colOff>533400</xdr:colOff>
      <xdr:row>46</xdr:row>
      <xdr:rowOff>28575</xdr:rowOff>
    </xdr:from>
    <xdr:to>
      <xdr:col>4</xdr:col>
      <xdr:colOff>2952750</xdr:colOff>
      <xdr:row>51</xdr:row>
      <xdr:rowOff>190500</xdr:rowOff>
    </xdr:to>
    <xdr:sp macro="" textlink="">
      <xdr:nvSpPr>
        <xdr:cNvPr id="4" name="CuadroTexto 3">
          <a:extLst>
            <a:ext uri="{FF2B5EF4-FFF2-40B4-BE49-F238E27FC236}">
              <a16:creationId xmlns="" xmlns:a16="http://schemas.microsoft.com/office/drawing/2014/main" id="{C6FE7846-5983-4D8B-9E5D-531CE1F1894E}"/>
            </a:ext>
          </a:extLst>
        </xdr:cNvPr>
        <xdr:cNvSpPr txBox="1"/>
      </xdr:nvSpPr>
      <xdr:spPr>
        <a:xfrm>
          <a:off x="533400" y="16583025"/>
          <a:ext cx="9715500" cy="1352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400" b="1" i="0" u="none" strike="noStrike">
              <a:solidFill>
                <a:schemeClr val="dk1"/>
              </a:solidFill>
              <a:effectLst/>
              <a:latin typeface="Aptos Display" panose="020B0004020202020204" pitchFamily="34" charset="0"/>
              <a:ea typeface="+mn-ea"/>
              <a:cs typeface="+mn-cs"/>
            </a:rPr>
            <a:t>Recomendaciones generales de la sección</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El ente público debe escribir los datos completos y más actuales de su plantilla del personal, considerando las plazas activas y vacantes al corte designado.</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En el caso de las plazas vacantes, se deberá escribir lo siguiente: en el campo nombre, el valor "VACANTE"; en el campo RFC y CURP, un valor genérico; en el campo fecha de ingreso, el valor "01/01/2026".</a:t>
          </a:r>
          <a:endParaRPr lang="es-MX" sz="1400">
            <a:latin typeface="Aptos Display" panose="020B0004020202020204" pitchFamily="34" charset="0"/>
          </a:endParaRPr>
        </a:p>
      </xdr:txBody>
    </xdr:sp>
    <xdr:clientData/>
  </xdr:twoCellAnchor>
  <xdr:twoCellAnchor>
    <xdr:from>
      <xdr:col>0</xdr:col>
      <xdr:colOff>533400</xdr:colOff>
      <xdr:row>52</xdr:row>
      <xdr:rowOff>57150</xdr:rowOff>
    </xdr:from>
    <xdr:to>
      <xdr:col>4</xdr:col>
      <xdr:colOff>2924175</xdr:colOff>
      <xdr:row>55</xdr:row>
      <xdr:rowOff>161925</xdr:rowOff>
    </xdr:to>
    <xdr:sp macro="" textlink="">
      <xdr:nvSpPr>
        <xdr:cNvPr id="5" name="CuadroTexto 4">
          <a:extLst>
            <a:ext uri="{FF2B5EF4-FFF2-40B4-BE49-F238E27FC236}">
              <a16:creationId xmlns="" xmlns:a16="http://schemas.microsoft.com/office/drawing/2014/main" id="{AD60FB92-1870-4493-B68C-FE6E22D2F05C}"/>
            </a:ext>
          </a:extLst>
        </xdr:cNvPr>
        <xdr:cNvSpPr txBox="1"/>
      </xdr:nvSpPr>
      <xdr:spPr>
        <a:xfrm>
          <a:off x="533400" y="18040350"/>
          <a:ext cx="9686925" cy="819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457200" algn="just"/>
          <a:r>
            <a:rPr lang="es-MX" sz="1400" b="1" i="0" u="none" strike="noStrike">
              <a:solidFill>
                <a:schemeClr val="accent2">
                  <a:lumMod val="75000"/>
                </a:schemeClr>
              </a:solidFill>
              <a:effectLst/>
              <a:latin typeface="Aptos Display" panose="020B0004020202020204" pitchFamily="34" charset="0"/>
              <a:ea typeface="+mn-ea"/>
              <a:cs typeface="+mn-cs"/>
            </a:rPr>
            <a:t>Seción:</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PARÁMETROS PARA COSTEAR</a:t>
          </a:r>
          <a:r>
            <a:rPr lang="es-MX" sz="1400" b="1">
              <a:solidFill>
                <a:schemeClr val="accent2">
                  <a:lumMod val="75000"/>
                </a:schemeClr>
              </a:solidFill>
              <a:latin typeface="Aptos Display" panose="020B0004020202020204" pitchFamily="34" charset="0"/>
            </a:rPr>
            <a:t> </a:t>
          </a:r>
        </a:p>
        <a:p>
          <a:pPr marL="360000" indent="-457200" algn="just"/>
          <a:r>
            <a:rPr lang="es-MX" sz="1400" b="1" i="0" u="none" strike="noStrike">
              <a:solidFill>
                <a:schemeClr val="dk1"/>
              </a:solidFill>
              <a:effectLst/>
              <a:latin typeface="Aptos Display" panose="020B0004020202020204" pitchFamily="34" charset="0"/>
              <a:ea typeface="+mn-ea"/>
              <a:cs typeface="+mn-cs"/>
            </a:rPr>
            <a:t>Descripción</a:t>
          </a:r>
          <a:r>
            <a:rPr lang="es-MX" sz="1400" b="0" i="0" u="none" strike="noStrike">
              <a:solidFill>
                <a:schemeClr val="dk1"/>
              </a:solidFill>
              <a:effectLst/>
              <a:latin typeface="Aptos Display" panose="020B0004020202020204" pitchFamily="34" charset="0"/>
              <a:ea typeface="+mn-ea"/>
              <a:cs typeface="+mn-cs"/>
            </a:rPr>
            <a:t>:</a:t>
          </a:r>
          <a:r>
            <a:rPr lang="es-MX" sz="1400">
              <a:latin typeface="Aptos Display" panose="020B0004020202020204" pitchFamily="34" charset="0"/>
            </a:rPr>
            <a:t> </a:t>
          </a:r>
          <a:r>
            <a:rPr lang="es-MX" sz="1400" b="0" i="0" u="none" strike="noStrike">
              <a:solidFill>
                <a:schemeClr val="dk1"/>
              </a:solidFill>
              <a:effectLst/>
              <a:latin typeface="Aptos Display" panose="020B0004020202020204" pitchFamily="34" charset="0"/>
              <a:ea typeface="+mn-ea"/>
              <a:cs typeface="+mn-cs"/>
            </a:rPr>
            <a:t>En esta sección se determinan los principales parámetros que servirán de insumo para los cálculos de la determinación del costo de nómina.</a:t>
          </a:r>
          <a:r>
            <a:rPr lang="es-MX" sz="1400">
              <a:latin typeface="Aptos Display" panose="020B0004020202020204" pitchFamily="34" charset="0"/>
            </a:rPr>
            <a:t> </a:t>
          </a:r>
        </a:p>
        <a:p>
          <a:endParaRPr lang="es-MX" sz="1400">
            <a:latin typeface="Aptos Display" panose="020B0004020202020204" pitchFamily="34" charset="0"/>
          </a:endParaRPr>
        </a:p>
        <a:p>
          <a:endParaRPr lang="es-MX" sz="1400">
            <a:latin typeface="Aptos Display" panose="020B0004020202020204" pitchFamily="34" charset="0"/>
          </a:endParaRPr>
        </a:p>
      </xdr:txBody>
    </xdr:sp>
    <xdr:clientData/>
  </xdr:twoCellAnchor>
  <xdr:twoCellAnchor>
    <xdr:from>
      <xdr:col>0</xdr:col>
      <xdr:colOff>685800</xdr:colOff>
      <xdr:row>85</xdr:row>
      <xdr:rowOff>180974</xdr:rowOff>
    </xdr:from>
    <xdr:to>
      <xdr:col>4</xdr:col>
      <xdr:colOff>3105150</xdr:colOff>
      <xdr:row>104</xdr:row>
      <xdr:rowOff>171450</xdr:rowOff>
    </xdr:to>
    <xdr:sp macro="" textlink="">
      <xdr:nvSpPr>
        <xdr:cNvPr id="6" name="CuadroTexto 5">
          <a:extLst>
            <a:ext uri="{FF2B5EF4-FFF2-40B4-BE49-F238E27FC236}">
              <a16:creationId xmlns="" xmlns:a16="http://schemas.microsoft.com/office/drawing/2014/main" id="{98F9F5E7-E7AF-495C-8154-75085A7AC7CD}"/>
            </a:ext>
          </a:extLst>
        </xdr:cNvPr>
        <xdr:cNvSpPr txBox="1"/>
      </xdr:nvSpPr>
      <xdr:spPr>
        <a:xfrm>
          <a:off x="685800" y="37928549"/>
          <a:ext cx="9715500" cy="428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400" b="1" i="0" u="none" strike="noStrike">
              <a:solidFill>
                <a:schemeClr val="dk1"/>
              </a:solidFill>
              <a:effectLst/>
              <a:latin typeface="Aptos Display" panose="020B0004020202020204" pitchFamily="34" charset="0"/>
              <a:ea typeface="+mn-ea"/>
              <a:cs typeface="+mn-cs"/>
            </a:rPr>
            <a:t>Recomendaciones generales de la sección</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Toda plaza a la que se le determine una prima de antigüedad debe señalar el mes de pago de la prestación, con el fin de realizar la distribución mensual de manera exacta.</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Respecto a los años de servicio del trabajador, se debe considerar los años totales durante los cuales haya prestado servicios en el Poder Ejecutivo. En ciertos casos, el tiempo en el cual presto servicios en el sector paraestatal debe ser considerado en el cálculo.</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El número de meses ayuda a realizar cálculos del costo de nómina en periodos intermedios durante el ejercicio. Al modificar este valor a menos de 12 meses, los valores de días de estímulo mensual, cuatrimestre, días económicos, y ajuste de calendario deben ajustarse para coincidir con el periodo de cálculo.</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Los días de aguinaldo y prima vacacional siempre deben estar representados en términos anuales. En caso de realizar cálculos por periodos menores a 12 meses, el formato realiza el ajuste proporcional de dichas prestaciones.</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En el caso de las siguientes prestaciones se deben calcular, en primera instancia, de conformidad con el último importe erogado por cada trabajador; y en segunda instancia, al valor de las estimaciones realizadas con los datos más actuales disponibles.</a:t>
          </a:r>
        </a:p>
        <a:p>
          <a:pPr marL="628650" lvl="1"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Día del padre</a:t>
          </a:r>
        </a:p>
        <a:p>
          <a:pPr marL="628650" lvl="1"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Día de las madres</a:t>
          </a:r>
        </a:p>
        <a:p>
          <a:pPr marL="628650" lvl="1"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Vales escolares</a:t>
          </a:r>
        </a:p>
        <a:p>
          <a:pPr marL="628650" lvl="1"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Apoyo escolar</a:t>
          </a:r>
        </a:p>
        <a:p>
          <a:pPr marL="628650" lvl="1"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Mochila</a:t>
          </a:r>
        </a:p>
        <a:p>
          <a:pPr marL="628650" lvl="1"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Vales de útiles escolares</a:t>
          </a:r>
        </a:p>
        <a:p>
          <a:pPr marL="628650" lvl="1"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Apoyo de lentes</a:t>
          </a:r>
          <a:r>
            <a:rPr lang="es-MX" sz="1400">
              <a:latin typeface="Aptos Display" panose="020B0004020202020204" pitchFamily="34" charset="0"/>
            </a:rPr>
            <a:t> </a:t>
          </a:r>
        </a:p>
      </xdr:txBody>
    </xdr:sp>
    <xdr:clientData/>
  </xdr:twoCellAnchor>
  <xdr:twoCellAnchor>
    <xdr:from>
      <xdr:col>0</xdr:col>
      <xdr:colOff>714375</xdr:colOff>
      <xdr:row>105</xdr:row>
      <xdr:rowOff>57149</xdr:rowOff>
    </xdr:from>
    <xdr:to>
      <xdr:col>4</xdr:col>
      <xdr:colOff>3105150</xdr:colOff>
      <xdr:row>144</xdr:row>
      <xdr:rowOff>190500</xdr:rowOff>
    </xdr:to>
    <xdr:sp macro="" textlink="">
      <xdr:nvSpPr>
        <xdr:cNvPr id="7" name="CuadroTexto 6">
          <a:extLst>
            <a:ext uri="{FF2B5EF4-FFF2-40B4-BE49-F238E27FC236}">
              <a16:creationId xmlns="" xmlns:a16="http://schemas.microsoft.com/office/drawing/2014/main" id="{B3D869C0-9E4E-437D-AA74-8A46C0E97605}"/>
            </a:ext>
          </a:extLst>
        </xdr:cNvPr>
        <xdr:cNvSpPr txBox="1"/>
      </xdr:nvSpPr>
      <xdr:spPr>
        <a:xfrm>
          <a:off x="714375" y="42338624"/>
          <a:ext cx="9686925" cy="9420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457200" algn="just"/>
          <a:r>
            <a:rPr lang="es-MX" sz="1400" b="1" i="0" u="none" strike="noStrike">
              <a:solidFill>
                <a:schemeClr val="accent2">
                  <a:lumMod val="75000"/>
                </a:schemeClr>
              </a:solidFill>
              <a:effectLst/>
              <a:latin typeface="Aptos Display" panose="020B0004020202020204" pitchFamily="34" charset="0"/>
              <a:ea typeface="+mn-ea"/>
              <a:cs typeface="+mn-cs"/>
            </a:rPr>
            <a:t>Sección:</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PERCEPCIONES MENSUALES</a:t>
          </a:r>
        </a:p>
        <a:p>
          <a:pPr marL="360000" indent="-457200" algn="just"/>
          <a:r>
            <a:rPr lang="es-MX" sz="1400" b="1" i="0" u="none" strike="noStrike">
              <a:solidFill>
                <a:schemeClr val="dk1"/>
              </a:solidFill>
              <a:effectLst/>
              <a:latin typeface="Aptos Display" panose="020B0004020202020204" pitchFamily="34" charset="0"/>
              <a:ea typeface="+mn-ea"/>
              <a:cs typeface="+mn-cs"/>
            </a:rPr>
            <a:t>Descripción:</a:t>
          </a:r>
          <a:r>
            <a:rPr lang="es-MX" sz="1400" b="1">
              <a:latin typeface="Aptos Display" panose="020B0004020202020204" pitchFamily="34" charset="0"/>
            </a:rPr>
            <a:t> </a:t>
          </a:r>
          <a:r>
            <a:rPr lang="es-MX" sz="1400" b="0" i="0" u="none" strike="noStrike">
              <a:solidFill>
                <a:schemeClr val="dk1"/>
              </a:solidFill>
              <a:effectLst/>
              <a:latin typeface="Aptos Display" panose="020B0004020202020204" pitchFamily="34" charset="0"/>
              <a:ea typeface="+mn-ea"/>
              <a:cs typeface="+mn-cs"/>
            </a:rPr>
            <a:t>En esta sección se escriben los importes de las prestaciones mensuales de los trabajadores. La sección incluye las columnas necesarias que representan todas las prestaciones que un trabajador pueda percibir. Lo anterior no debe contradecir con los lineamientos emitido en la materia por la Oficialía Mayor.</a:t>
          </a:r>
        </a:p>
        <a:p>
          <a:pPr marL="360000" indent="-457200" algn="just"/>
          <a:endParaRPr lang="es-MX" sz="1400" b="0" i="0" u="none" strike="noStrike">
            <a:solidFill>
              <a:schemeClr val="dk1"/>
            </a:solidFill>
            <a:effectLst/>
            <a:latin typeface="Aptos Display" panose="020B0004020202020204" pitchFamily="34" charset="0"/>
            <a:ea typeface="+mn-ea"/>
            <a:cs typeface="+mn-cs"/>
          </a:endParaRPr>
        </a:p>
        <a:p>
          <a:pPr marL="360000" indent="-457200" algn="just"/>
          <a:r>
            <a:rPr lang="es-MX" sz="1400" b="1" i="0" u="none" strike="noStrike">
              <a:solidFill>
                <a:schemeClr val="dk1"/>
              </a:solidFill>
              <a:effectLst/>
              <a:latin typeface="Aptos Display" panose="020B0004020202020204" pitchFamily="34" charset="0"/>
              <a:ea typeface="+mn-ea"/>
              <a:cs typeface="+mn-cs"/>
            </a:rPr>
            <a:t>Recomendaciones generales de la sección</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Los valores permitidos en todos los campos de la sección son del tipo numérico.</a:t>
          </a:r>
          <a:endParaRPr lang="es-MX" sz="1400">
            <a:latin typeface="Aptos Display" panose="020B0004020202020204" pitchFamily="34" charset="0"/>
          </a:endParaRP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Los importes escritos representan erogaciones en las prestaciones de nómina, y estos presentarse en importe brutos (sin descuentos).</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Se debe escribir la percepción mensual de cada trabajador en la columna que representa la prestación y partida presupuestal deseada.</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Si existiera diferencias entre las columnas y las percepciones autorizadas por la Oficialía Mayor, se considerará únicamente aquellas prestaciones contempladas en los</a:t>
          </a:r>
          <a:r>
            <a:rPr lang="es-MX" sz="1400" b="0" i="0" u="none" strike="noStrike" baseline="0">
              <a:solidFill>
                <a:schemeClr val="dk1"/>
              </a:solidFill>
              <a:effectLst/>
              <a:latin typeface="Aptos Display" panose="020B0004020202020204" pitchFamily="34" charset="0"/>
              <a:ea typeface="+mn-ea"/>
              <a:cs typeface="+mn-cs"/>
            </a:rPr>
            <a:t> </a:t>
          </a:r>
          <a:r>
            <a:rPr lang="es-MX" sz="1400" b="0" i="0" u="none" strike="noStrike">
              <a:solidFill>
                <a:schemeClr val="dk1"/>
              </a:solidFill>
              <a:effectLst/>
              <a:latin typeface="Aptos Display" panose="020B0004020202020204" pitchFamily="34" charset="0"/>
              <a:ea typeface="+mn-ea"/>
              <a:cs typeface="+mn-cs"/>
            </a:rPr>
            <a:t>lineamientos emitidos por la Oficialía Mayor.</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Los importes escritos deben coincidir con el tabulador de sueldos autorizado (el más reciente). En el caso de la compensación, esta deberá coincidir con la última nómina del corte asignado.</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Adicionalmente, el ente público debe considerar el efecto de movimientos de personal autorizado cuya aplicación puede ser mayor a la fecha del corte. Ejemplo, la cancelación de plazas o modificaciones de compensaciones en quincenas posteriores al corte de cálculo.</a:t>
          </a:r>
        </a:p>
        <a:p>
          <a:pPr marL="360000" indent="-457200" algn="just"/>
          <a:endParaRPr lang="es-MX" sz="1400" b="0" i="0" u="none" strike="noStrike">
            <a:solidFill>
              <a:schemeClr val="dk1"/>
            </a:solidFill>
            <a:effectLst/>
            <a:latin typeface="Aptos Display" panose="020B0004020202020204" pitchFamily="34" charset="0"/>
            <a:ea typeface="+mn-ea"/>
            <a:cs typeface="+mn-cs"/>
          </a:endParaRPr>
        </a:p>
        <a:p>
          <a:pPr marL="360000" indent="-457200" algn="just"/>
          <a:r>
            <a:rPr lang="es-MX" sz="1400" b="1" i="0" u="none" strike="noStrike">
              <a:solidFill>
                <a:schemeClr val="accent2">
                  <a:lumMod val="75000"/>
                </a:schemeClr>
              </a:solidFill>
              <a:effectLst/>
              <a:latin typeface="Aptos Display" panose="020B0004020202020204" pitchFamily="34" charset="0"/>
              <a:ea typeface="+mn-ea"/>
              <a:cs typeface="+mn-cs"/>
            </a:rPr>
            <a:t>Sección:</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PERCEPCIONES ANUALES,</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SEGURIDAD SOCIAL,</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OTRAS PRESTACIONES,</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INCREMENTO SALARIAL</a:t>
          </a:r>
        </a:p>
        <a:p>
          <a:pPr marL="360000" indent="-457200" algn="just"/>
          <a:r>
            <a:rPr lang="es-MX" sz="1400" b="1" i="0" u="none" strike="noStrike">
              <a:solidFill>
                <a:schemeClr val="dk1"/>
              </a:solidFill>
              <a:effectLst/>
              <a:latin typeface="Aptos Display" panose="020B0004020202020204" pitchFamily="34" charset="0"/>
              <a:ea typeface="+mn-ea"/>
              <a:cs typeface="+mn-cs"/>
            </a:rPr>
            <a:t>Descripción:</a:t>
          </a:r>
          <a:r>
            <a:rPr lang="es-MX" sz="1400">
              <a:latin typeface="Aptos Display" panose="020B0004020202020204" pitchFamily="34" charset="0"/>
            </a:rPr>
            <a:t> </a:t>
          </a:r>
          <a:r>
            <a:rPr lang="es-MX" sz="1400" b="0" i="0" u="none" strike="noStrike">
              <a:solidFill>
                <a:schemeClr val="dk1"/>
              </a:solidFill>
              <a:effectLst/>
              <a:latin typeface="Aptos Display" panose="020B0004020202020204" pitchFamily="34" charset="0"/>
              <a:ea typeface="+mn-ea"/>
              <a:cs typeface="+mn-cs"/>
            </a:rPr>
            <a:t>El resto de las secciones del formato representan la automatización del proceso, al contemplar las fórmulas para la realización del cálculo y la determinación del costo de nómina por cada trabajador.</a:t>
          </a:r>
        </a:p>
        <a:p>
          <a:pPr marL="360000" indent="-457200" algn="just"/>
          <a:endParaRPr lang="es-MX" sz="1400" b="0" i="0" u="none" strike="noStrike">
            <a:solidFill>
              <a:schemeClr val="dk1"/>
            </a:solidFill>
            <a:effectLst/>
            <a:latin typeface="Aptos Display" panose="020B0004020202020204" pitchFamily="34" charset="0"/>
            <a:ea typeface="+mn-ea"/>
            <a:cs typeface="+mn-cs"/>
          </a:endParaRPr>
        </a:p>
        <a:p>
          <a:pPr marL="360000" indent="-457200" algn="just"/>
          <a:r>
            <a:rPr lang="es-MX" sz="1400" b="1" i="0" u="none" strike="noStrike">
              <a:solidFill>
                <a:schemeClr val="dk1"/>
              </a:solidFill>
              <a:effectLst/>
              <a:latin typeface="Aptos Display" panose="020B0004020202020204" pitchFamily="34" charset="0"/>
              <a:ea typeface="+mn-ea"/>
              <a:cs typeface="+mn-cs"/>
            </a:rPr>
            <a:t>Recomendaciones generales de la sección</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El ente público deberá procurar no borrar, editar, sustituir, eliminar o adicionar contenido de las fórmulas.</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La modificación de las fórmulas puede presentar cálculos erróneos por parte del ente público.</a:t>
          </a:r>
        </a:p>
        <a:p>
          <a:pPr marL="360000" indent="-457200" algn="just"/>
          <a:endParaRPr lang="es-MX" sz="1400" b="0" i="0" u="none" strike="noStrike">
            <a:solidFill>
              <a:schemeClr val="dk1"/>
            </a:solidFill>
            <a:effectLst/>
            <a:latin typeface="Aptos Display" panose="020B0004020202020204" pitchFamily="34" charset="0"/>
            <a:ea typeface="+mn-ea"/>
            <a:cs typeface="+mn-cs"/>
          </a:endParaRPr>
        </a:p>
        <a:p>
          <a:pPr marL="360000" indent="-457200" algn="just"/>
          <a:r>
            <a:rPr lang="es-MX" sz="1400" b="1" i="0" u="none" strike="noStrike">
              <a:solidFill>
                <a:schemeClr val="accent2">
                  <a:lumMod val="75000"/>
                </a:schemeClr>
              </a:solidFill>
              <a:effectLst/>
              <a:latin typeface="Aptos Display" panose="020B0004020202020204" pitchFamily="34" charset="0"/>
              <a:ea typeface="+mn-ea"/>
              <a:cs typeface="+mn-cs"/>
            </a:rPr>
            <a:t>Sección:</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CONCENTRADO</a:t>
          </a:r>
        </a:p>
        <a:p>
          <a:pPr marL="360000" indent="-457200" algn="just"/>
          <a:r>
            <a:rPr lang="es-MX" sz="1400" b="1" i="0" u="none" strike="noStrike">
              <a:solidFill>
                <a:schemeClr val="dk1"/>
              </a:solidFill>
              <a:effectLst/>
              <a:latin typeface="Aptos Display" panose="020B0004020202020204" pitchFamily="34" charset="0"/>
              <a:ea typeface="+mn-ea"/>
              <a:cs typeface="+mn-cs"/>
            </a:rPr>
            <a:t>Descripción:</a:t>
          </a:r>
          <a:r>
            <a:rPr lang="es-MX" sz="1400">
              <a:latin typeface="Aptos Display" panose="020B0004020202020204" pitchFamily="34" charset="0"/>
            </a:rPr>
            <a:t> </a:t>
          </a:r>
          <a:r>
            <a:rPr lang="es-MX" sz="1400" b="0" i="0" u="none" strike="noStrike">
              <a:solidFill>
                <a:schemeClr val="dk1"/>
              </a:solidFill>
              <a:effectLst/>
              <a:latin typeface="Aptos Display" panose="020B0004020202020204" pitchFamily="34" charset="0"/>
              <a:ea typeface="+mn-ea"/>
              <a:cs typeface="+mn-cs"/>
            </a:rPr>
            <a:t>Esta sección agrupa las diferentes percepciones y prestaciones del trabajador y las identifica bajo una sola partida presupuestal, de conformidad con el catálogo por objeto del gasto.</a:t>
          </a:r>
        </a:p>
        <a:p>
          <a:pPr marL="360000" indent="-457200" algn="just"/>
          <a:endParaRPr lang="es-MX" sz="1400" b="0" i="0" u="none" strike="noStrike">
            <a:solidFill>
              <a:schemeClr val="dk1"/>
            </a:solidFill>
            <a:effectLst/>
            <a:latin typeface="Aptos Display" panose="020B0004020202020204" pitchFamily="34" charset="0"/>
            <a:ea typeface="+mn-ea"/>
            <a:cs typeface="+mn-cs"/>
          </a:endParaRPr>
        </a:p>
        <a:p>
          <a:pPr marL="360000" indent="-457200" algn="just"/>
          <a:r>
            <a:rPr lang="es-MX" sz="1400" b="1" i="0" u="none" strike="noStrike">
              <a:solidFill>
                <a:schemeClr val="dk1"/>
              </a:solidFill>
              <a:effectLst/>
              <a:latin typeface="Aptos Display" panose="020B0004020202020204" pitchFamily="34" charset="0"/>
              <a:ea typeface="+mn-ea"/>
              <a:cs typeface="+mn-cs"/>
            </a:rPr>
            <a:t>Recomendaciones generales de la sección</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El ente público deberá procurar no borrar, editar, sustituir, eliminar o adicionar contenido de las fórmulas.</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La modificación de las fórmulas puede presentar cálculos erróneos por parte del ente público.</a:t>
          </a:r>
        </a:p>
        <a:p>
          <a:pPr marL="360000" indent="-457200" algn="just"/>
          <a:endParaRPr lang="es-MX" sz="1400" b="0" i="0" u="none" strike="noStrike">
            <a:solidFill>
              <a:schemeClr val="dk1"/>
            </a:solidFill>
            <a:effectLst/>
            <a:latin typeface="Aptos Display" panose="020B0004020202020204" pitchFamily="34" charset="0"/>
            <a:ea typeface="+mn-ea"/>
            <a:cs typeface="+mn-cs"/>
          </a:endParaRPr>
        </a:p>
        <a:p>
          <a:pPr marL="360000" indent="-457200" algn="just"/>
          <a:r>
            <a:rPr lang="es-MX" sz="1400" b="1" i="0" u="none" strike="noStrike">
              <a:solidFill>
                <a:schemeClr val="accent2">
                  <a:lumMod val="75000"/>
                </a:schemeClr>
              </a:solidFill>
              <a:effectLst/>
              <a:latin typeface="Aptos Display" panose="020B0004020202020204" pitchFamily="34" charset="0"/>
              <a:ea typeface="+mn-ea"/>
              <a:cs typeface="+mn-cs"/>
            </a:rPr>
            <a:t>Sección:</a:t>
          </a:r>
          <a:r>
            <a:rPr lang="es-MX" sz="1400" b="1">
              <a:solidFill>
                <a:schemeClr val="accent2">
                  <a:lumMod val="75000"/>
                </a:schemeClr>
              </a:solidFill>
              <a:latin typeface="Aptos Display" panose="020B0004020202020204" pitchFamily="34" charset="0"/>
            </a:rPr>
            <a:t> </a:t>
          </a:r>
          <a:r>
            <a:rPr lang="es-MX" sz="1400" b="1" i="0" u="none" strike="noStrike">
              <a:solidFill>
                <a:schemeClr val="accent2">
                  <a:lumMod val="75000"/>
                </a:schemeClr>
              </a:solidFill>
              <a:effectLst/>
              <a:latin typeface="Aptos Display" panose="020B0004020202020204" pitchFamily="34" charset="0"/>
              <a:ea typeface="+mn-ea"/>
              <a:cs typeface="+mn-cs"/>
            </a:rPr>
            <a:t>TABLA COMPARATIVA</a:t>
          </a:r>
        </a:p>
        <a:p>
          <a:pPr marL="360000" indent="-457200" algn="just"/>
          <a:r>
            <a:rPr lang="es-MX" sz="1400" b="1" i="0" u="none" strike="noStrike">
              <a:solidFill>
                <a:schemeClr val="dk1"/>
              </a:solidFill>
              <a:effectLst/>
              <a:latin typeface="Aptos Display" panose="020B0004020202020204" pitchFamily="34" charset="0"/>
              <a:ea typeface="+mn-ea"/>
              <a:cs typeface="+mn-cs"/>
            </a:rPr>
            <a:t>Descripción</a:t>
          </a:r>
          <a:r>
            <a:rPr lang="es-MX" sz="1400" b="0" i="0" u="none" strike="noStrike">
              <a:solidFill>
                <a:schemeClr val="dk1"/>
              </a:solidFill>
              <a:effectLst/>
              <a:latin typeface="Aptos Display" panose="020B0004020202020204" pitchFamily="34" charset="0"/>
              <a:ea typeface="+mn-ea"/>
              <a:cs typeface="+mn-cs"/>
            </a:rPr>
            <a:t>:</a:t>
          </a:r>
          <a:r>
            <a:rPr lang="es-MX" sz="1400" b="0" i="0" u="none" strike="noStrike" baseline="0">
              <a:solidFill>
                <a:schemeClr val="dk1"/>
              </a:solidFill>
              <a:effectLst/>
              <a:latin typeface="Aptos Display" panose="020B0004020202020204" pitchFamily="34" charset="0"/>
              <a:ea typeface="+mn-ea"/>
              <a:cs typeface="+mn-cs"/>
            </a:rPr>
            <a:t> </a:t>
          </a:r>
          <a:r>
            <a:rPr lang="es-MX" sz="1400" b="0" i="0" u="none" strike="noStrike">
              <a:solidFill>
                <a:schemeClr val="dk1"/>
              </a:solidFill>
              <a:effectLst/>
              <a:latin typeface="Aptos Display" panose="020B0004020202020204" pitchFamily="34" charset="0"/>
              <a:ea typeface="+mn-ea"/>
              <a:cs typeface="+mn-cs"/>
            </a:rPr>
            <a:t>En esta sección se presenta un formato prellenado con los datos del presupuesto autorizado del ejercicio anterior del ente público. El objetivo es, a través del reporte, conocer las variaciones presupuestales entre cada ejercicio.</a:t>
          </a:r>
        </a:p>
        <a:p>
          <a:pPr marL="360000" indent="-457200" algn="just"/>
          <a:endParaRPr lang="es-MX" sz="1400" b="0" i="0" u="none" strike="noStrike">
            <a:solidFill>
              <a:schemeClr val="dk1"/>
            </a:solidFill>
            <a:effectLst/>
            <a:latin typeface="Aptos Display" panose="020B0004020202020204" pitchFamily="34" charset="0"/>
            <a:ea typeface="+mn-ea"/>
            <a:cs typeface="+mn-cs"/>
          </a:endParaRPr>
        </a:p>
        <a:p>
          <a:pPr marL="360000" indent="-457200" algn="just"/>
          <a:r>
            <a:rPr lang="es-MX" sz="1400" b="1" i="0" u="none" strike="noStrike">
              <a:solidFill>
                <a:schemeClr val="dk1"/>
              </a:solidFill>
              <a:effectLst/>
              <a:latin typeface="Aptos Display" panose="020B0004020202020204" pitchFamily="34" charset="0"/>
              <a:ea typeface="+mn-ea"/>
              <a:cs typeface="+mn-cs"/>
            </a:rPr>
            <a:t>Recomendaciones generales de la sección</a:t>
          </a:r>
        </a:p>
        <a:p>
          <a:pPr marL="171450" indent="-171450" algn="just">
            <a:buFont typeface="Arial" panose="020B0604020202020204" pitchFamily="34" charset="0"/>
            <a:buChar char="•"/>
          </a:pPr>
          <a:r>
            <a:rPr lang="es-MX" sz="1400" b="0" i="0" u="none" strike="noStrike">
              <a:solidFill>
                <a:schemeClr val="dk1"/>
              </a:solidFill>
              <a:effectLst/>
              <a:latin typeface="Aptos Display" panose="020B0004020202020204" pitchFamily="34" charset="0"/>
              <a:ea typeface="+mn-ea"/>
              <a:cs typeface="+mn-cs"/>
            </a:rPr>
            <a:t>Para un correcto procesamiento de los datos, el ente público debe mantener actualizado el importe de las sumas totales por partida, cuyas fórmulas se encuentran en la sección de CONCENTRADO.</a:t>
          </a:r>
          <a:endParaRPr lang="es-MX" sz="1400">
            <a:latin typeface="Aptos Display" panose="020B0004020202020204" pitchFamily="34" charset="0"/>
          </a:endParaRPr>
        </a:p>
        <a:p>
          <a:endParaRPr lang="es-MX" sz="1400">
            <a:latin typeface="Aptos Display" panose="020B00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0"/>
  <sheetViews>
    <sheetView showGridLines="0" workbookViewId="0">
      <selection activeCell="G6" sqref="G6"/>
    </sheetView>
  </sheetViews>
  <sheetFormatPr baseColWidth="10" defaultRowHeight="18"/>
  <cols>
    <col min="1" max="1" width="14.42578125" style="54" bestFit="1" customWidth="1"/>
    <col min="2" max="2" width="25.5703125" style="54" bestFit="1" customWidth="1"/>
    <col min="3" max="3" width="57.7109375" style="54" customWidth="1"/>
    <col min="4" max="4" width="11.7109375" style="54" bestFit="1" customWidth="1"/>
    <col min="5" max="5" width="47.140625" style="54" customWidth="1"/>
    <col min="6" max="6" width="11.140625" style="54" bestFit="1" customWidth="1"/>
    <col min="7" max="16384" width="11.42578125" style="54"/>
  </cols>
  <sheetData>
    <row r="2" spans="2:2" ht="27.75">
      <c r="B2" s="55" t="s">
        <v>324</v>
      </c>
    </row>
    <row r="24" spans="2:5">
      <c r="B24" s="59" t="s">
        <v>332</v>
      </c>
    </row>
    <row r="25" spans="2:5" ht="36">
      <c r="B25" s="56" t="s">
        <v>258</v>
      </c>
      <c r="C25" s="56" t="s">
        <v>259</v>
      </c>
      <c r="D25" s="56" t="s">
        <v>261</v>
      </c>
      <c r="E25" s="56" t="s">
        <v>260</v>
      </c>
    </row>
    <row r="26" spans="2:5" ht="36">
      <c r="B26" s="57" t="s">
        <v>179</v>
      </c>
      <c r="C26" s="57" t="s">
        <v>275</v>
      </c>
      <c r="D26" s="57" t="s">
        <v>277</v>
      </c>
      <c r="E26" s="57"/>
    </row>
    <row r="27" spans="2:5" ht="36">
      <c r="B27" s="57" t="s">
        <v>70</v>
      </c>
      <c r="C27" s="57" t="s">
        <v>275</v>
      </c>
      <c r="D27" s="57" t="s">
        <v>277</v>
      </c>
      <c r="E27" s="57"/>
    </row>
    <row r="28" spans="2:5" ht="36">
      <c r="B28" s="57" t="s">
        <v>169</v>
      </c>
      <c r="C28" s="57" t="s">
        <v>262</v>
      </c>
      <c r="D28" s="57" t="s">
        <v>278</v>
      </c>
      <c r="E28" s="57"/>
    </row>
    <row r="29" spans="2:5" ht="36">
      <c r="B29" s="57" t="s">
        <v>74</v>
      </c>
      <c r="C29" s="57" t="s">
        <v>263</v>
      </c>
      <c r="D29" s="57" t="s">
        <v>277</v>
      </c>
      <c r="E29" s="57" t="s">
        <v>281</v>
      </c>
    </row>
    <row r="30" spans="2:5" ht="54">
      <c r="B30" s="57" t="s">
        <v>73</v>
      </c>
      <c r="C30" s="57" t="s">
        <v>264</v>
      </c>
      <c r="D30" s="57" t="s">
        <v>277</v>
      </c>
      <c r="E30" s="57"/>
    </row>
    <row r="31" spans="2:5" ht="54">
      <c r="B31" s="57" t="s">
        <v>172</v>
      </c>
      <c r="C31" s="57" t="s">
        <v>265</v>
      </c>
      <c r="D31" s="57" t="s">
        <v>277</v>
      </c>
      <c r="E31" s="57"/>
    </row>
    <row r="32" spans="2:5" ht="54">
      <c r="B32" s="57" t="s">
        <v>72</v>
      </c>
      <c r="C32" s="57" t="s">
        <v>266</v>
      </c>
      <c r="D32" s="57" t="s">
        <v>277</v>
      </c>
      <c r="E32" s="57"/>
    </row>
    <row r="33" spans="2:5">
      <c r="B33" s="57" t="s">
        <v>166</v>
      </c>
      <c r="C33" s="57" t="s">
        <v>267</v>
      </c>
      <c r="D33" s="57" t="s">
        <v>278</v>
      </c>
      <c r="E33" s="57"/>
    </row>
    <row r="34" spans="2:5">
      <c r="B34" s="57" t="s">
        <v>170</v>
      </c>
      <c r="C34" s="57" t="s">
        <v>268</v>
      </c>
      <c r="D34" s="57" t="s">
        <v>278</v>
      </c>
      <c r="E34" s="57"/>
    </row>
    <row r="35" spans="2:5" ht="36">
      <c r="B35" s="57" t="s">
        <v>12</v>
      </c>
      <c r="C35" s="57" t="s">
        <v>269</v>
      </c>
      <c r="D35" s="57" t="s">
        <v>278</v>
      </c>
      <c r="E35" s="57" t="s">
        <v>282</v>
      </c>
    </row>
    <row r="36" spans="2:5">
      <c r="B36" s="57" t="s">
        <v>6</v>
      </c>
      <c r="C36" s="57" t="s">
        <v>270</v>
      </c>
      <c r="D36" s="57" t="s">
        <v>277</v>
      </c>
      <c r="E36" s="57"/>
    </row>
    <row r="37" spans="2:5">
      <c r="B37" s="57" t="s">
        <v>27</v>
      </c>
      <c r="C37" s="57" t="s">
        <v>271</v>
      </c>
      <c r="D37" s="57" t="s">
        <v>277</v>
      </c>
      <c r="E37" s="57"/>
    </row>
    <row r="38" spans="2:5" ht="36">
      <c r="B38" s="57" t="s">
        <v>75</v>
      </c>
      <c r="C38" s="57" t="s">
        <v>330</v>
      </c>
      <c r="D38" s="57" t="s">
        <v>277</v>
      </c>
      <c r="E38" s="57" t="s">
        <v>283</v>
      </c>
    </row>
    <row r="39" spans="2:5" ht="36">
      <c r="B39" s="57" t="s">
        <v>171</v>
      </c>
      <c r="C39" s="57" t="s">
        <v>280</v>
      </c>
      <c r="D39" s="57" t="s">
        <v>277</v>
      </c>
      <c r="E39" s="57" t="s">
        <v>284</v>
      </c>
    </row>
    <row r="40" spans="2:5" ht="36">
      <c r="B40" s="57" t="s">
        <v>28</v>
      </c>
      <c r="C40" s="57" t="s">
        <v>272</v>
      </c>
      <c r="D40" s="57" t="s">
        <v>277</v>
      </c>
      <c r="E40" s="57"/>
    </row>
    <row r="41" spans="2:5" ht="36">
      <c r="B41" s="57" t="s">
        <v>59</v>
      </c>
      <c r="C41" s="57" t="s">
        <v>273</v>
      </c>
      <c r="D41" s="57" t="s">
        <v>277</v>
      </c>
      <c r="E41" s="57"/>
    </row>
    <row r="42" spans="2:5" ht="36">
      <c r="B42" s="57" t="s">
        <v>219</v>
      </c>
      <c r="C42" s="57" t="s">
        <v>276</v>
      </c>
      <c r="D42" s="57" t="s">
        <v>279</v>
      </c>
      <c r="E42" s="57"/>
    </row>
    <row r="43" spans="2:5" ht="144">
      <c r="B43" s="57" t="s">
        <v>71</v>
      </c>
      <c r="C43" s="57" t="s">
        <v>274</v>
      </c>
      <c r="D43" s="57" t="s">
        <v>277</v>
      </c>
      <c r="E43" s="57" t="s">
        <v>285</v>
      </c>
    </row>
    <row r="44" spans="2:5">
      <c r="B44" s="57" t="s">
        <v>29</v>
      </c>
      <c r="C44" s="57" t="s">
        <v>325</v>
      </c>
      <c r="D44" s="57" t="s">
        <v>277</v>
      </c>
      <c r="E44" s="57" t="s">
        <v>286</v>
      </c>
    </row>
    <row r="45" spans="2:5" ht="36">
      <c r="B45" s="57" t="s">
        <v>76</v>
      </c>
      <c r="C45" s="57" t="s">
        <v>326</v>
      </c>
      <c r="D45" s="57" t="s">
        <v>277</v>
      </c>
      <c r="E45" s="57" t="s">
        <v>287</v>
      </c>
    </row>
    <row r="58" spans="2:5">
      <c r="B58" s="59" t="s">
        <v>332</v>
      </c>
    </row>
    <row r="59" spans="2:5" ht="36">
      <c r="B59" s="56" t="s">
        <v>258</v>
      </c>
      <c r="C59" s="56" t="s">
        <v>259</v>
      </c>
      <c r="D59" s="56" t="s">
        <v>261</v>
      </c>
      <c r="E59" s="56" t="s">
        <v>260</v>
      </c>
    </row>
    <row r="60" spans="2:5" ht="72">
      <c r="B60" s="57" t="s">
        <v>250</v>
      </c>
      <c r="C60" s="57" t="s">
        <v>331</v>
      </c>
      <c r="D60" s="57" t="s">
        <v>278</v>
      </c>
      <c r="E60" s="57" t="s">
        <v>320</v>
      </c>
    </row>
    <row r="61" spans="2:5" ht="72">
      <c r="B61" s="57" t="s">
        <v>288</v>
      </c>
      <c r="C61" s="57" t="s">
        <v>305</v>
      </c>
      <c r="D61" s="57" t="s">
        <v>278</v>
      </c>
      <c r="E61" s="57"/>
    </row>
    <row r="62" spans="2:5" ht="72">
      <c r="B62" s="57" t="s">
        <v>307</v>
      </c>
      <c r="C62" s="57" t="s">
        <v>306</v>
      </c>
      <c r="D62" s="57" t="s">
        <v>278</v>
      </c>
      <c r="E62" s="57"/>
    </row>
    <row r="63" spans="2:5" ht="54">
      <c r="B63" s="57" t="s">
        <v>223</v>
      </c>
      <c r="C63" s="57" t="s">
        <v>312</v>
      </c>
      <c r="D63" s="57" t="s">
        <v>278</v>
      </c>
      <c r="E63" s="57" t="s">
        <v>297</v>
      </c>
    </row>
    <row r="64" spans="2:5" ht="54">
      <c r="B64" s="57" t="s">
        <v>224</v>
      </c>
      <c r="C64" s="57" t="s">
        <v>313</v>
      </c>
      <c r="D64" s="57" t="s">
        <v>278</v>
      </c>
      <c r="E64" s="57" t="s">
        <v>298</v>
      </c>
    </row>
    <row r="65" spans="2:5" ht="72">
      <c r="B65" s="57" t="s">
        <v>308</v>
      </c>
      <c r="C65" s="57" t="s">
        <v>327</v>
      </c>
      <c r="D65" s="57" t="s">
        <v>278</v>
      </c>
      <c r="E65" s="57" t="s">
        <v>299</v>
      </c>
    </row>
    <row r="66" spans="2:5" ht="72">
      <c r="B66" s="57" t="s">
        <v>309</v>
      </c>
      <c r="C66" s="57" t="s">
        <v>315</v>
      </c>
      <c r="D66" s="57" t="s">
        <v>278</v>
      </c>
      <c r="E66" s="57" t="s">
        <v>301</v>
      </c>
    </row>
    <row r="67" spans="2:5" ht="72">
      <c r="B67" s="57" t="s">
        <v>310</v>
      </c>
      <c r="C67" s="57" t="s">
        <v>314</v>
      </c>
      <c r="D67" s="57" t="s">
        <v>278</v>
      </c>
      <c r="E67" s="57" t="s">
        <v>300</v>
      </c>
    </row>
    <row r="68" spans="2:5" ht="72">
      <c r="B68" s="57" t="s">
        <v>311</v>
      </c>
      <c r="C68" s="57" t="s">
        <v>316</v>
      </c>
      <c r="D68" s="57" t="s">
        <v>278</v>
      </c>
      <c r="E68" s="57" t="s">
        <v>302</v>
      </c>
    </row>
    <row r="69" spans="2:5" ht="54">
      <c r="B69" s="57" t="s">
        <v>178</v>
      </c>
      <c r="C69" s="57" t="s">
        <v>317</v>
      </c>
      <c r="D69" s="57" t="s">
        <v>278</v>
      </c>
      <c r="E69" s="57" t="s">
        <v>303</v>
      </c>
    </row>
    <row r="70" spans="2:5" ht="54">
      <c r="B70" s="57" t="s">
        <v>139</v>
      </c>
      <c r="C70" s="57" t="s">
        <v>318</v>
      </c>
      <c r="D70" s="57" t="s">
        <v>278</v>
      </c>
      <c r="E70" s="57"/>
    </row>
    <row r="71" spans="2:5" ht="108">
      <c r="B71" s="57" t="s">
        <v>251</v>
      </c>
      <c r="C71" s="57" t="s">
        <v>321</v>
      </c>
      <c r="D71" s="57" t="s">
        <v>278</v>
      </c>
      <c r="E71" s="57" t="s">
        <v>304</v>
      </c>
    </row>
    <row r="72" spans="2:5" ht="72">
      <c r="B72" s="57" t="s">
        <v>182</v>
      </c>
      <c r="C72" s="57" t="s">
        <v>319</v>
      </c>
      <c r="D72" s="57" t="s">
        <v>278</v>
      </c>
      <c r="E72" s="57"/>
    </row>
    <row r="73" spans="2:5" ht="54">
      <c r="B73" s="57" t="s">
        <v>183</v>
      </c>
      <c r="C73" s="57" t="s">
        <v>319</v>
      </c>
      <c r="D73" s="57" t="s">
        <v>278</v>
      </c>
      <c r="E73" s="57"/>
    </row>
    <row r="74" spans="2:5" ht="54">
      <c r="B74" s="57" t="s">
        <v>180</v>
      </c>
      <c r="C74" s="57" t="s">
        <v>319</v>
      </c>
      <c r="D74" s="57" t="s">
        <v>278</v>
      </c>
      <c r="E74" s="57"/>
    </row>
    <row r="75" spans="2:5" ht="54">
      <c r="B75" s="57" t="s">
        <v>181</v>
      </c>
      <c r="C75" s="57" t="s">
        <v>319</v>
      </c>
      <c r="D75" s="57" t="s">
        <v>278</v>
      </c>
      <c r="E75" s="57"/>
    </row>
    <row r="76" spans="2:5" ht="54">
      <c r="B76" s="57" t="s">
        <v>136</v>
      </c>
      <c r="C76" s="57" t="s">
        <v>328</v>
      </c>
      <c r="D76" s="57" t="s">
        <v>278</v>
      </c>
      <c r="E76" s="58">
        <v>2500</v>
      </c>
    </row>
    <row r="77" spans="2:5" ht="72">
      <c r="B77" s="57" t="s">
        <v>289</v>
      </c>
      <c r="C77" s="57" t="s">
        <v>322</v>
      </c>
      <c r="D77" s="57" t="s">
        <v>278</v>
      </c>
      <c r="E77" s="58">
        <v>45000</v>
      </c>
    </row>
    <row r="78" spans="2:5" ht="54">
      <c r="B78" s="57" t="s">
        <v>290</v>
      </c>
      <c r="C78" s="57" t="s">
        <v>329</v>
      </c>
      <c r="D78" s="57" t="s">
        <v>278</v>
      </c>
      <c r="E78" s="57"/>
    </row>
    <row r="79" spans="2:5" ht="54">
      <c r="B79" s="57" t="s">
        <v>291</v>
      </c>
      <c r="C79" s="57" t="s">
        <v>329</v>
      </c>
      <c r="D79" s="57" t="s">
        <v>278</v>
      </c>
      <c r="E79" s="57"/>
    </row>
    <row r="80" spans="2:5" ht="54">
      <c r="B80" s="57" t="s">
        <v>292</v>
      </c>
      <c r="C80" s="57" t="s">
        <v>329</v>
      </c>
      <c r="D80" s="57" t="s">
        <v>278</v>
      </c>
      <c r="E80" s="57"/>
    </row>
    <row r="81" spans="2:5" ht="36">
      <c r="B81" s="57" t="s">
        <v>293</v>
      </c>
      <c r="C81" s="57" t="s">
        <v>329</v>
      </c>
      <c r="D81" s="57" t="s">
        <v>278</v>
      </c>
      <c r="E81" s="58">
        <v>1400</v>
      </c>
    </row>
    <row r="82" spans="2:5" ht="36">
      <c r="B82" s="57" t="s">
        <v>294</v>
      </c>
      <c r="C82" s="57" t="s">
        <v>329</v>
      </c>
      <c r="D82" s="57" t="s">
        <v>278</v>
      </c>
      <c r="E82" s="58">
        <v>1400</v>
      </c>
    </row>
    <row r="83" spans="2:5" ht="36">
      <c r="B83" s="57" t="s">
        <v>53</v>
      </c>
      <c r="C83" s="57" t="s">
        <v>329</v>
      </c>
      <c r="D83" s="57" t="s">
        <v>278</v>
      </c>
      <c r="E83" s="57"/>
    </row>
    <row r="84" spans="2:5" ht="36">
      <c r="B84" s="57" t="s">
        <v>26</v>
      </c>
      <c r="C84" s="57" t="s">
        <v>329</v>
      </c>
      <c r="D84" s="57" t="s">
        <v>278</v>
      </c>
      <c r="E84" s="58">
        <v>1400</v>
      </c>
    </row>
    <row r="85" spans="2:5" ht="72">
      <c r="B85" s="57" t="s">
        <v>192</v>
      </c>
      <c r="C85" s="57" t="s">
        <v>323</v>
      </c>
      <c r="D85" s="57" t="s">
        <v>278</v>
      </c>
      <c r="E85" s="57" t="s">
        <v>296</v>
      </c>
    </row>
    <row r="86" spans="2:5" ht="14.45" customHeight="1"/>
    <row r="88" spans="2:5" ht="14.45" customHeight="1"/>
    <row r="89" spans="2:5" ht="14.45" customHeight="1"/>
    <row r="90" spans="2:5" ht="14.45" customHeight="1"/>
  </sheetData>
  <sheetProtection algorithmName="SHA-512" hashValue="klTpTTnf910k1EhgUMD5F7NYlggW+Fv71ywEEK+/VXnb+EOjd/sQjot6QZIfpVTp9ZQvtGqhMqHl72HyGjW0Kw==" saltValue="d8Sil99tqj1azNXnpvJo8g=="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A1:HM44"/>
  <sheetViews>
    <sheetView tabSelected="1" topLeftCell="B1" zoomScale="115" zoomScaleNormal="115" workbookViewId="0">
      <selection activeCell="D8" sqref="D8"/>
    </sheetView>
  </sheetViews>
  <sheetFormatPr baseColWidth="10" defaultColWidth="11.42578125" defaultRowHeight="15"/>
  <cols>
    <col min="1" max="1" width="13.85546875" style="1" customWidth="1"/>
    <col min="2" max="2" width="9.42578125" style="1" customWidth="1"/>
    <col min="3" max="3" width="7.85546875" style="3" bestFit="1" customWidth="1"/>
    <col min="4" max="4" width="41.85546875" style="3" bestFit="1" customWidth="1"/>
    <col min="5" max="5" width="13.42578125" style="3" customWidth="1"/>
    <col min="6" max="6" width="9.28515625" style="3" bestFit="1" customWidth="1"/>
    <col min="7" max="7" width="16.5703125" style="3" customWidth="1"/>
    <col min="8" max="8" width="10.5703125" style="3" customWidth="1"/>
    <col min="9" max="9" width="8.42578125" style="3" bestFit="1" customWidth="1"/>
    <col min="10" max="10" width="7.42578125" style="3" bestFit="1" customWidth="1"/>
    <col min="11" max="11" width="11.7109375" style="3" bestFit="1" customWidth="1"/>
    <col min="12" max="12" width="23" style="3" bestFit="1" customWidth="1"/>
    <col min="13" max="13" width="10.85546875" style="3" customWidth="1"/>
    <col min="14" max="14" width="13.28515625" style="3" customWidth="1"/>
    <col min="15" max="15" width="14.85546875" style="3" bestFit="1" customWidth="1"/>
    <col min="16" max="16" width="21" style="3" customWidth="1"/>
    <col min="17" max="17" width="10.85546875" style="3" bestFit="1" customWidth="1"/>
    <col min="18" max="18" width="16" style="3" bestFit="1" customWidth="1"/>
    <col min="19" max="19" width="11.7109375" style="4" customWidth="1"/>
    <col min="20" max="20" width="14" style="3" customWidth="1"/>
    <col min="21" max="21" width="20.28515625" style="3" customWidth="1"/>
    <col min="22" max="22" width="12.28515625" style="3" customWidth="1"/>
    <col min="23" max="23" width="12.85546875" style="3" customWidth="1"/>
    <col min="24" max="24" width="12.42578125" style="3" customWidth="1"/>
    <col min="25" max="25" width="13.140625" style="3" customWidth="1"/>
    <col min="26" max="26" width="13.5703125" style="3" customWidth="1"/>
    <col min="27" max="27" width="15.85546875" style="3" customWidth="1"/>
    <col min="28" max="28" width="14" style="3" customWidth="1"/>
    <col min="29" max="29" width="13.5703125" style="3" customWidth="1"/>
    <col min="30" max="30" width="12.140625" style="3" customWidth="1"/>
    <col min="31" max="32" width="13.7109375" style="2" customWidth="1"/>
    <col min="33" max="33" width="16.140625" style="2" customWidth="1"/>
    <col min="34" max="35" width="13.7109375" style="2" customWidth="1"/>
    <col min="36" max="36" width="16.5703125" style="2" customWidth="1"/>
    <col min="37" max="37" width="16.42578125" style="3" customWidth="1"/>
    <col min="38" max="38" width="13.5703125" style="3" customWidth="1"/>
    <col min="39" max="39" width="12" style="3" bestFit="1" customWidth="1"/>
    <col min="40" max="40" width="10.7109375" style="3" customWidth="1"/>
    <col min="41" max="41" width="14" style="3" customWidth="1"/>
    <col min="42" max="42" width="10.140625" style="3" bestFit="1" customWidth="1"/>
    <col min="43" max="43" width="9" style="3" bestFit="1" customWidth="1"/>
    <col min="44" max="44" width="10.28515625" style="3" customWidth="1"/>
    <col min="45" max="45" width="8.85546875" style="3" customWidth="1"/>
    <col min="46" max="46" width="12.7109375" style="1" customWidth="1"/>
    <col min="47" max="47" width="16.28515625" style="1" customWidth="1"/>
    <col min="48" max="48" width="14.85546875" style="1" customWidth="1"/>
    <col min="49" max="49" width="13.85546875" style="1" customWidth="1"/>
    <col min="50" max="50" width="16" style="20" customWidth="1"/>
    <col min="51" max="51" width="18.28515625" style="1" customWidth="1"/>
    <col min="52" max="52" width="13.7109375" style="1" bestFit="1" customWidth="1"/>
    <col min="53" max="53" width="13.28515625" style="22" customWidth="1"/>
    <col min="54" max="54" width="20" style="1" customWidth="1"/>
    <col min="55" max="55" width="15.5703125" style="1" customWidth="1"/>
    <col min="56" max="56" width="19" style="1" customWidth="1"/>
    <col min="57" max="57" width="18" style="1" customWidth="1"/>
    <col min="58" max="58" width="19.85546875" style="20" customWidth="1"/>
    <col min="59" max="59" width="22.140625" style="20" customWidth="1"/>
    <col min="60" max="60" width="18.140625" style="1" customWidth="1"/>
    <col min="61" max="62" width="17.140625" style="1" customWidth="1"/>
    <col min="63" max="63" width="16" style="1" customWidth="1"/>
    <col min="64" max="64" width="13.5703125" style="1" customWidth="1"/>
    <col min="65" max="65" width="11.7109375" style="1" customWidth="1"/>
    <col min="66" max="67" width="15.28515625" style="1" customWidth="1"/>
    <col min="68" max="69" width="17.5703125" style="1" customWidth="1"/>
    <col min="70" max="71" width="17.140625" style="1" customWidth="1"/>
    <col min="72" max="72" width="13.85546875" style="1" customWidth="1"/>
    <col min="73" max="73" width="11.85546875" style="1" customWidth="1"/>
    <col min="74" max="74" width="12.5703125" style="1" customWidth="1"/>
    <col min="75" max="75" width="15.85546875" style="1" customWidth="1"/>
    <col min="76" max="76" width="18.28515625" style="1" customWidth="1"/>
    <col min="77" max="77" width="18.85546875" style="1" customWidth="1"/>
    <col min="78" max="78" width="11.5703125" style="1" customWidth="1"/>
    <col min="79" max="79" width="19.28515625" style="1" customWidth="1"/>
    <col min="80" max="80" width="11.7109375" style="1" customWidth="1"/>
    <col min="81" max="81" width="13.5703125" style="1" customWidth="1"/>
    <col min="82" max="82" width="17" style="1" customWidth="1"/>
    <col min="83" max="83" width="16" style="1" customWidth="1"/>
    <col min="84" max="84" width="16.140625" style="1" customWidth="1"/>
    <col min="85" max="85" width="14.140625" style="1" customWidth="1"/>
    <col min="86" max="87" width="15.140625" style="1" customWidth="1"/>
    <col min="88" max="88" width="13.7109375" style="1" customWidth="1"/>
    <col min="89" max="92" width="11.7109375" style="1" customWidth="1"/>
    <col min="93" max="94" width="16.85546875" style="1" customWidth="1"/>
    <col min="95" max="95" width="14.140625" style="1" customWidth="1"/>
    <col min="96" max="97" width="15.140625" style="1" customWidth="1"/>
    <col min="98" max="98" width="14.42578125" style="1" customWidth="1"/>
    <col min="99" max="99" width="17.7109375" style="1" customWidth="1"/>
    <col min="100" max="100" width="21.28515625" style="1" customWidth="1"/>
    <col min="101" max="101" width="20" style="1" customWidth="1"/>
    <col min="102" max="102" width="19.28515625" style="1" customWidth="1"/>
    <col min="103" max="103" width="13.140625" style="1" customWidth="1"/>
    <col min="104" max="104" width="3.42578125" style="1" customWidth="1"/>
    <col min="105" max="105" width="13.140625" style="1" customWidth="1"/>
    <col min="106" max="106" width="13.85546875" style="1" customWidth="1"/>
    <col min="107" max="107" width="14.140625" style="1" customWidth="1"/>
    <col min="108" max="109" width="15.28515625" style="1" customWidth="1"/>
    <col min="110" max="112" width="14.28515625" style="1" customWidth="1"/>
    <col min="113" max="113" width="10.5703125" style="1" customWidth="1"/>
    <col min="114" max="114" width="11.28515625" style="1" customWidth="1"/>
    <col min="115" max="115" width="11" style="1" customWidth="1"/>
    <col min="116" max="118" width="11.7109375" style="1" customWidth="1"/>
    <col min="119" max="119" width="15.5703125" style="1" customWidth="1"/>
    <col min="120" max="120" width="10.7109375" style="1" customWidth="1"/>
    <col min="121" max="124" width="11.7109375" style="1" customWidth="1"/>
    <col min="125" max="125" width="12.42578125" style="1" customWidth="1"/>
    <col min="126" max="126" width="11.7109375" style="1" customWidth="1"/>
    <col min="127" max="128" width="11" style="1" customWidth="1"/>
    <col min="129" max="129" width="12.85546875" style="1" customWidth="1"/>
    <col min="130" max="131" width="12.7109375" style="1" customWidth="1"/>
    <col min="132" max="134" width="14.5703125" style="1" customWidth="1"/>
    <col min="135" max="135" width="11.7109375" style="1" customWidth="1"/>
    <col min="136" max="136" width="15.140625" style="1" customWidth="1"/>
    <col min="137" max="137" width="15.28515625" style="1" customWidth="1"/>
    <col min="138" max="139" width="17.140625" style="1" customWidth="1"/>
    <col min="140" max="140" width="16.5703125" style="1" customWidth="1"/>
    <col min="141" max="141" width="18.28515625" style="15" customWidth="1"/>
    <col min="142" max="142" width="11.7109375" style="1" customWidth="1"/>
    <col min="143" max="143" width="12.5703125" style="1" customWidth="1"/>
    <col min="144" max="144" width="10.7109375" style="1" customWidth="1"/>
    <col min="145" max="145" width="13" style="1" customWidth="1"/>
    <col min="146" max="147" width="11.42578125" style="1" customWidth="1"/>
    <col min="148" max="148" width="15.7109375" style="1" customWidth="1"/>
    <col min="149" max="149" width="14.42578125" style="1" customWidth="1"/>
    <col min="150" max="150" width="9.85546875" style="1" customWidth="1"/>
    <col min="151" max="153" width="11.42578125" style="1" customWidth="1"/>
    <col min="154" max="154" width="11.5703125" style="1" customWidth="1"/>
    <col min="155" max="155" width="11.28515625" style="1" customWidth="1"/>
    <col min="156" max="156" width="11.42578125" style="1" customWidth="1"/>
    <col min="157" max="157" width="2.7109375" style="1" customWidth="1"/>
    <col min="158" max="158" width="17.140625" style="1" customWidth="1"/>
    <col min="159" max="160" width="14.7109375" style="1" customWidth="1"/>
    <col min="161" max="163" width="12.7109375" style="1" customWidth="1"/>
    <col min="164" max="164" width="14" style="1" customWidth="1"/>
    <col min="165" max="165" width="12.7109375" style="1" customWidth="1"/>
    <col min="166" max="166" width="13.7109375" style="1" customWidth="1"/>
    <col min="167" max="167" width="12.7109375" style="1" customWidth="1"/>
    <col min="168" max="168" width="11.7109375" style="1" customWidth="1"/>
    <col min="169" max="169" width="12.7109375" style="1" customWidth="1"/>
    <col min="170" max="170" width="14.42578125" style="1" customWidth="1"/>
    <col min="171" max="171" width="12.7109375" style="1" customWidth="1"/>
    <col min="172" max="172" width="11.7109375" style="1" customWidth="1"/>
    <col min="173" max="174" width="12.7109375" style="1" customWidth="1"/>
    <col min="175" max="175" width="15.85546875" style="1" customWidth="1"/>
    <col min="176" max="176" width="14.5703125" style="1" customWidth="1"/>
    <col min="177" max="178" width="14.42578125" style="1" customWidth="1"/>
    <col min="179" max="179" width="14.140625" style="1" customWidth="1"/>
    <col min="180" max="180" width="14.28515625" style="1" customWidth="1"/>
    <col min="181" max="181" width="14.140625" style="1" customWidth="1"/>
    <col min="182" max="182" width="14" style="1" customWidth="1"/>
    <col min="183" max="183" width="12.7109375" style="1" customWidth="1"/>
    <col min="184" max="184" width="14.42578125" style="1" customWidth="1"/>
    <col min="185" max="187" width="12.7109375" style="1" customWidth="1"/>
    <col min="188" max="188" width="11.7109375" style="1" customWidth="1"/>
    <col min="189" max="189" width="12.7109375" style="1" customWidth="1"/>
    <col min="190" max="190" width="11.7109375" style="1" customWidth="1"/>
    <col min="191" max="193" width="12.7109375" style="1" customWidth="1"/>
    <col min="194" max="194" width="10.5703125" style="1" customWidth="1"/>
    <col min="195" max="196" width="12.7109375" style="1" customWidth="1"/>
    <col min="197" max="197" width="11.7109375" style="1" customWidth="1"/>
    <col min="198" max="198" width="15.28515625" style="1" customWidth="1"/>
    <col min="199" max="199" width="13.140625" style="1" customWidth="1"/>
    <col min="200" max="200" width="13" style="1" customWidth="1"/>
    <col min="201" max="201" width="13.5703125" style="1" customWidth="1"/>
    <col min="202" max="202" width="15.140625" style="1" customWidth="1"/>
    <col min="203" max="205" width="11.7109375" style="1" customWidth="1"/>
    <col min="206" max="206" width="15.28515625" style="1" customWidth="1"/>
    <col min="207" max="207" width="13.85546875" style="1" customWidth="1"/>
    <col min="208" max="208" width="13.140625" style="1" customWidth="1"/>
    <col min="209" max="209" width="12.7109375" style="1" customWidth="1"/>
    <col min="210" max="210" width="11.7109375" style="1" customWidth="1"/>
    <col min="211" max="211" width="12.5703125" style="1" customWidth="1"/>
    <col min="212" max="212" width="13.140625" style="1" customWidth="1"/>
    <col min="213" max="213" width="13.28515625" style="1" customWidth="1"/>
    <col min="214" max="216" width="12.7109375" style="1" customWidth="1"/>
    <col min="217" max="217" width="12" style="1" customWidth="1"/>
    <col min="218" max="218" width="12.42578125" style="1" customWidth="1"/>
    <col min="219" max="219" width="15.28515625" style="1" customWidth="1"/>
    <col min="220" max="220" width="12" style="1" bestFit="1" customWidth="1"/>
    <col min="221" max="221" width="11" style="1" customWidth="1"/>
    <col min="222" max="16384" width="11.42578125" style="1"/>
  </cols>
  <sheetData>
    <row r="1" spans="1:22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X1" s="1"/>
      <c r="BA1" s="1"/>
      <c r="BF1" s="1"/>
      <c r="BG1" s="1"/>
      <c r="EK1" s="1"/>
    </row>
    <row r="2" spans="1:221">
      <c r="B2" s="3"/>
      <c r="AE2" s="3"/>
      <c r="AF2" s="3"/>
      <c r="AG2" s="3"/>
      <c r="AH2" s="3"/>
      <c r="AI2" s="3"/>
      <c r="AJ2" s="3"/>
      <c r="AV2" s="3"/>
      <c r="AW2" s="3"/>
      <c r="AX2" s="26"/>
      <c r="AY2" s="3"/>
      <c r="AZ2" s="3"/>
      <c r="BA2" s="23"/>
      <c r="BB2" s="3"/>
      <c r="BC2" s="3"/>
      <c r="BD2" s="3"/>
      <c r="BF2" s="25"/>
      <c r="BG2" s="25"/>
      <c r="BH2" s="62"/>
      <c r="DN2" s="11"/>
    </row>
    <row r="3" spans="1:221">
      <c r="AE3" s="3"/>
      <c r="AF3" s="3"/>
      <c r="AG3" s="3"/>
      <c r="AH3" s="3"/>
      <c r="AI3" s="3"/>
      <c r="AJ3" s="3"/>
      <c r="AW3" s="3"/>
      <c r="AX3" s="26"/>
      <c r="AY3" s="3"/>
      <c r="AZ3" s="3"/>
      <c r="BA3" s="1"/>
      <c r="BB3" s="3"/>
      <c r="BF3" s="25"/>
      <c r="BG3" s="25"/>
      <c r="BH3" s="62"/>
      <c r="CX3" s="12"/>
    </row>
    <row r="4" spans="1:221" s="35" customFormat="1" ht="16.5">
      <c r="A4" s="67" t="s">
        <v>179</v>
      </c>
      <c r="B4" s="67"/>
      <c r="C4" s="68" t="s">
        <v>176</v>
      </c>
      <c r="D4" s="68"/>
      <c r="E4" s="68"/>
      <c r="F4" s="68"/>
      <c r="G4" s="68"/>
      <c r="H4" s="68"/>
      <c r="I4" s="68"/>
      <c r="J4" s="68"/>
      <c r="K4" s="68"/>
      <c r="L4" s="68"/>
      <c r="M4" s="68"/>
      <c r="N4" s="68"/>
      <c r="O4" s="68"/>
      <c r="P4" s="68"/>
      <c r="Q4" s="68"/>
      <c r="R4" s="68"/>
      <c r="S4" s="68"/>
      <c r="T4" s="68"/>
      <c r="U4" s="69" t="s">
        <v>177</v>
      </c>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3" t="s">
        <v>174</v>
      </c>
      <c r="AV4" s="63"/>
      <c r="AW4" s="63"/>
      <c r="AX4" s="63"/>
      <c r="AY4" s="63"/>
      <c r="AZ4" s="63"/>
      <c r="BA4" s="63"/>
      <c r="BB4" s="63"/>
      <c r="BC4" s="63"/>
      <c r="BD4" s="63"/>
      <c r="BE4" s="63"/>
      <c r="BF4" s="63"/>
      <c r="BG4" s="63"/>
      <c r="BH4" s="63"/>
      <c r="BI4" s="63"/>
      <c r="BJ4" s="63"/>
      <c r="BK4" s="63"/>
      <c r="BL4" s="63"/>
      <c r="BM4" s="63"/>
      <c r="BN4" s="63"/>
      <c r="BO4" s="63"/>
      <c r="BP4" s="63"/>
      <c r="BQ4" s="63"/>
      <c r="BR4" s="63"/>
      <c r="BS4" s="63"/>
      <c r="BT4" s="63" t="s">
        <v>189</v>
      </c>
      <c r="BU4" s="63"/>
      <c r="BV4" s="63"/>
      <c r="BW4" s="63"/>
      <c r="BX4" s="63"/>
      <c r="BY4" s="63"/>
      <c r="BZ4" s="63"/>
      <c r="CA4" s="63"/>
      <c r="CB4" s="63"/>
      <c r="CC4" s="63"/>
      <c r="CD4" s="63"/>
      <c r="CE4" s="63"/>
      <c r="CF4" s="63"/>
      <c r="CG4" s="63"/>
      <c r="CH4" s="63"/>
      <c r="CI4" s="63"/>
      <c r="CJ4" s="63"/>
      <c r="CK4" s="63"/>
      <c r="CL4" s="63"/>
      <c r="CM4" s="63"/>
      <c r="CN4" s="63"/>
      <c r="CO4" s="63"/>
      <c r="CP4" s="63"/>
      <c r="CQ4" s="63"/>
      <c r="CR4" s="70" t="s">
        <v>190</v>
      </c>
      <c r="CS4" s="70"/>
      <c r="CT4" s="70"/>
      <c r="CU4" s="70"/>
      <c r="CV4" s="70"/>
      <c r="CW4" s="70"/>
      <c r="CX4" s="70"/>
      <c r="CY4" s="70"/>
      <c r="CZ4" s="33"/>
      <c r="DA4" s="82" t="s">
        <v>62</v>
      </c>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4" t="s">
        <v>191</v>
      </c>
      <c r="EM4" s="84"/>
      <c r="EN4" s="84"/>
      <c r="EO4" s="84"/>
      <c r="EP4" s="84"/>
      <c r="EQ4" s="84"/>
      <c r="ER4" s="84"/>
      <c r="ES4" s="84"/>
      <c r="ET4" s="84"/>
      <c r="EU4" s="84"/>
      <c r="EV4" s="84"/>
      <c r="EW4" s="84"/>
      <c r="EX4" s="84"/>
      <c r="EY4" s="84"/>
      <c r="EZ4" s="84"/>
      <c r="FA4" s="33"/>
      <c r="FB4" s="77" t="s">
        <v>156</v>
      </c>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8"/>
      <c r="HJ4" s="78"/>
      <c r="HK4" s="78"/>
      <c r="HL4" s="78"/>
      <c r="HM4" s="78"/>
    </row>
    <row r="5" spans="1:221">
      <c r="C5"/>
      <c r="D5"/>
      <c r="E5"/>
      <c r="F5"/>
      <c r="G5"/>
      <c r="H5"/>
      <c r="I5"/>
      <c r="J5"/>
      <c r="K5"/>
      <c r="L5"/>
      <c r="M5"/>
      <c r="N5"/>
      <c r="O5"/>
      <c r="P5"/>
      <c r="Q5"/>
      <c r="R5"/>
      <c r="S5"/>
      <c r="T5"/>
      <c r="U5"/>
      <c r="V5"/>
      <c r="W5"/>
      <c r="X5"/>
      <c r="Y5"/>
      <c r="Z5"/>
      <c r="AA5"/>
      <c r="AB5"/>
      <c r="AC5"/>
      <c r="AD5"/>
      <c r="AE5" s="1"/>
      <c r="AF5" s="1"/>
      <c r="AG5" s="1"/>
      <c r="AH5" s="1"/>
      <c r="AI5" s="1"/>
      <c r="AJ5" s="1"/>
      <c r="AK5"/>
      <c r="AL5"/>
      <c r="AM5"/>
      <c r="AN5"/>
      <c r="AO5"/>
      <c r="AP5"/>
      <c r="AQ5"/>
      <c r="AR5"/>
      <c r="AS5"/>
      <c r="AT5"/>
      <c r="AU5"/>
      <c r="AV5"/>
      <c r="AW5"/>
      <c r="AX5"/>
      <c r="AY5"/>
      <c r="AZ5"/>
      <c r="BA5"/>
      <c r="BB5"/>
      <c r="BC5"/>
      <c r="BD5"/>
      <c r="BE5"/>
      <c r="BF5"/>
      <c r="BG5"/>
      <c r="BH5"/>
      <c r="BI5"/>
      <c r="BJ5"/>
      <c r="BK5"/>
      <c r="BL5"/>
      <c r="BM5"/>
      <c r="BN5"/>
      <c r="BO5"/>
      <c r="BP5"/>
      <c r="BQ5"/>
      <c r="BR5"/>
      <c r="BS5"/>
      <c r="BT5" s="83"/>
      <c r="BU5" s="83"/>
      <c r="BV5" s="83"/>
      <c r="BW5" s="83"/>
      <c r="BX5" s="83"/>
      <c r="BY5" s="83"/>
      <c r="BZ5" s="83"/>
      <c r="CA5" s="83"/>
      <c r="CB5" s="83"/>
      <c r="CC5" s="83"/>
      <c r="CD5" s="83"/>
      <c r="CE5" s="83"/>
      <c r="CF5" s="83"/>
      <c r="CG5" s="83"/>
      <c r="CH5" s="83"/>
      <c r="CI5" s="83"/>
      <c r="CJ5" s="83"/>
      <c r="CK5" s="83"/>
      <c r="CL5" s="83"/>
      <c r="CM5" s="83"/>
      <c r="CN5" s="83"/>
      <c r="CO5" s="83"/>
      <c r="CP5" s="83"/>
      <c r="CQ5" s="83"/>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s="34"/>
      <c r="EL5" s="83"/>
      <c r="EM5" s="83"/>
      <c r="EN5" s="83"/>
      <c r="EO5" s="83"/>
      <c r="EP5" s="83"/>
      <c r="EQ5" s="83"/>
      <c r="ER5" s="83"/>
      <c r="ES5" s="83"/>
      <c r="ET5" s="83"/>
      <c r="EU5" s="83"/>
      <c r="EV5" s="83"/>
      <c r="EW5" s="83"/>
      <c r="EX5" s="83"/>
      <c r="EY5" s="83"/>
      <c r="EZ5" s="83"/>
      <c r="FA5"/>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row>
    <row r="6" spans="1:221" s="6" customFormat="1" ht="29.25" customHeight="1">
      <c r="A6" s="60" t="s">
        <v>179</v>
      </c>
      <c r="B6" s="60" t="s">
        <v>70</v>
      </c>
      <c r="C6" s="61" t="s">
        <v>169</v>
      </c>
      <c r="D6" s="61" t="s">
        <v>74</v>
      </c>
      <c r="E6" s="61" t="s">
        <v>73</v>
      </c>
      <c r="F6" s="61" t="s">
        <v>172</v>
      </c>
      <c r="G6" s="61" t="s">
        <v>72</v>
      </c>
      <c r="H6" s="61" t="s">
        <v>166</v>
      </c>
      <c r="I6" s="61" t="s">
        <v>170</v>
      </c>
      <c r="J6" s="61" t="s">
        <v>12</v>
      </c>
      <c r="K6" s="61" t="s">
        <v>6</v>
      </c>
      <c r="L6" s="61" t="s">
        <v>27</v>
      </c>
      <c r="M6" s="61" t="s">
        <v>75</v>
      </c>
      <c r="N6" s="61" t="s">
        <v>171</v>
      </c>
      <c r="O6" s="61" t="s">
        <v>28</v>
      </c>
      <c r="P6" s="61" t="s">
        <v>59</v>
      </c>
      <c r="Q6" s="61" t="s">
        <v>219</v>
      </c>
      <c r="R6" s="61" t="s">
        <v>71</v>
      </c>
      <c r="S6" s="61" t="s">
        <v>29</v>
      </c>
      <c r="T6" s="61" t="s">
        <v>76</v>
      </c>
      <c r="U6" s="65" t="s">
        <v>250</v>
      </c>
      <c r="V6" s="71" t="s">
        <v>1</v>
      </c>
      <c r="W6" s="71"/>
      <c r="X6" s="65" t="s">
        <v>223</v>
      </c>
      <c r="Y6" s="65" t="s">
        <v>224</v>
      </c>
      <c r="Z6" s="65" t="s">
        <v>308</v>
      </c>
      <c r="AA6" s="65" t="s">
        <v>309</v>
      </c>
      <c r="AB6" s="65" t="s">
        <v>310</v>
      </c>
      <c r="AC6" s="65" t="s">
        <v>311</v>
      </c>
      <c r="AD6" s="65" t="s">
        <v>178</v>
      </c>
      <c r="AE6" s="66" t="s">
        <v>139</v>
      </c>
      <c r="AF6" s="76" t="s">
        <v>251</v>
      </c>
      <c r="AG6" s="76" t="s">
        <v>182</v>
      </c>
      <c r="AH6" s="76" t="s">
        <v>183</v>
      </c>
      <c r="AI6" s="76" t="s">
        <v>180</v>
      </c>
      <c r="AJ6" s="76" t="s">
        <v>181</v>
      </c>
      <c r="AK6" s="65" t="s">
        <v>136</v>
      </c>
      <c r="AL6" s="65" t="s">
        <v>289</v>
      </c>
      <c r="AM6" s="64" t="s">
        <v>252</v>
      </c>
      <c r="AN6" s="64"/>
      <c r="AO6" s="36" t="s">
        <v>135</v>
      </c>
      <c r="AP6" s="64" t="s">
        <v>173</v>
      </c>
      <c r="AQ6" s="64"/>
      <c r="AR6" s="65" t="s">
        <v>295</v>
      </c>
      <c r="AS6" s="65" t="s">
        <v>26</v>
      </c>
      <c r="AT6" s="65" t="s">
        <v>192</v>
      </c>
      <c r="AU6" s="37">
        <v>11301</v>
      </c>
      <c r="AV6" s="37">
        <v>11302</v>
      </c>
      <c r="AW6" s="37">
        <v>12201</v>
      </c>
      <c r="AX6" s="37">
        <v>12101</v>
      </c>
      <c r="AY6" s="37">
        <v>12301</v>
      </c>
      <c r="AZ6" s="37">
        <v>15405</v>
      </c>
      <c r="BA6" s="37">
        <v>11303</v>
      </c>
      <c r="BB6" s="37">
        <v>13404</v>
      </c>
      <c r="BC6" s="37">
        <v>13101</v>
      </c>
      <c r="BD6" s="37">
        <v>13401</v>
      </c>
      <c r="BE6" s="37">
        <v>13401</v>
      </c>
      <c r="BF6" s="37">
        <v>13402</v>
      </c>
      <c r="BG6" s="37">
        <v>13402</v>
      </c>
      <c r="BH6" s="37">
        <v>13403</v>
      </c>
      <c r="BI6" s="37">
        <v>13404</v>
      </c>
      <c r="BJ6" s="37">
        <v>13404</v>
      </c>
      <c r="BK6" s="37">
        <v>13404</v>
      </c>
      <c r="BL6" s="37">
        <v>15401</v>
      </c>
      <c r="BM6" s="37">
        <v>15402</v>
      </c>
      <c r="BN6" s="37">
        <v>15403</v>
      </c>
      <c r="BO6" s="37">
        <v>15410</v>
      </c>
      <c r="BP6" s="37">
        <v>15413</v>
      </c>
      <c r="BQ6" s="37">
        <v>15903</v>
      </c>
      <c r="BR6" s="80" t="s">
        <v>63</v>
      </c>
      <c r="BS6" s="80" t="s">
        <v>175</v>
      </c>
      <c r="BT6" s="37">
        <v>11301</v>
      </c>
      <c r="BU6" s="37">
        <v>11302</v>
      </c>
      <c r="BV6" s="37">
        <v>12201</v>
      </c>
      <c r="BW6" s="37">
        <v>12101</v>
      </c>
      <c r="BX6" s="37">
        <v>12301</v>
      </c>
      <c r="BY6" s="37">
        <v>15405</v>
      </c>
      <c r="BZ6" s="37">
        <v>11303</v>
      </c>
      <c r="CA6" s="37">
        <v>13404</v>
      </c>
      <c r="CB6" s="37">
        <v>13101</v>
      </c>
      <c r="CC6" s="37">
        <v>13401</v>
      </c>
      <c r="CD6" s="37">
        <v>13401</v>
      </c>
      <c r="CE6" s="37">
        <v>13402</v>
      </c>
      <c r="CF6" s="37">
        <v>13402</v>
      </c>
      <c r="CG6" s="37">
        <v>13403</v>
      </c>
      <c r="CH6" s="37">
        <v>13404</v>
      </c>
      <c r="CI6" s="37">
        <v>13404</v>
      </c>
      <c r="CJ6" s="37">
        <v>13404</v>
      </c>
      <c r="CK6" s="37">
        <v>15401</v>
      </c>
      <c r="CL6" s="37">
        <v>15402</v>
      </c>
      <c r="CM6" s="37">
        <v>15403</v>
      </c>
      <c r="CN6" s="37">
        <v>15410</v>
      </c>
      <c r="CO6" s="37">
        <v>15413</v>
      </c>
      <c r="CP6" s="37">
        <v>15903</v>
      </c>
      <c r="CQ6" s="80" t="s">
        <v>63</v>
      </c>
      <c r="CR6" s="38">
        <v>14101</v>
      </c>
      <c r="CS6" s="38">
        <v>14104</v>
      </c>
      <c r="CT6" s="38">
        <v>14201</v>
      </c>
      <c r="CU6" s="38">
        <v>14301</v>
      </c>
      <c r="CV6" s="38">
        <v>14302</v>
      </c>
      <c r="CW6" s="38">
        <v>15101</v>
      </c>
      <c r="CX6" s="38">
        <v>14401</v>
      </c>
      <c r="CY6" s="81" t="s">
        <v>65</v>
      </c>
      <c r="CZ6" s="39"/>
      <c r="DA6" s="44">
        <v>13201</v>
      </c>
      <c r="DB6" s="44">
        <v>12101</v>
      </c>
      <c r="DC6" s="44">
        <v>13401</v>
      </c>
      <c r="DD6" s="44">
        <v>13402</v>
      </c>
      <c r="DE6" s="44">
        <v>13402</v>
      </c>
      <c r="DF6" s="44">
        <v>13403</v>
      </c>
      <c r="DG6" s="44">
        <v>13202</v>
      </c>
      <c r="DH6" s="44">
        <v>13201</v>
      </c>
      <c r="DI6" s="44">
        <v>13205</v>
      </c>
      <c r="DJ6" s="44">
        <v>13204</v>
      </c>
      <c r="DK6" s="44">
        <v>13204</v>
      </c>
      <c r="DL6" s="44">
        <v>13203</v>
      </c>
      <c r="DM6" s="44">
        <v>13102</v>
      </c>
      <c r="DN6" s="44">
        <v>13103</v>
      </c>
      <c r="DO6" s="44">
        <v>15201</v>
      </c>
      <c r="DP6" s="44">
        <v>15404</v>
      </c>
      <c r="DQ6" s="44">
        <v>15404</v>
      </c>
      <c r="DR6" s="44">
        <v>15411</v>
      </c>
      <c r="DS6" s="44">
        <v>15406</v>
      </c>
      <c r="DT6" s="44">
        <v>15406</v>
      </c>
      <c r="DU6" s="44">
        <v>15408</v>
      </c>
      <c r="DV6" s="44">
        <v>15407</v>
      </c>
      <c r="DW6" s="44">
        <v>15407</v>
      </c>
      <c r="DX6" s="44">
        <v>15407</v>
      </c>
      <c r="DY6" s="44">
        <v>15412</v>
      </c>
      <c r="DZ6" s="44">
        <v>15501</v>
      </c>
      <c r="EA6" s="44">
        <v>15503</v>
      </c>
      <c r="EB6" s="44">
        <v>13101</v>
      </c>
      <c r="EC6" s="44">
        <v>15902</v>
      </c>
      <c r="ED6" s="44">
        <v>15904</v>
      </c>
      <c r="EE6" s="44">
        <v>15901</v>
      </c>
      <c r="EF6" s="44">
        <v>17101</v>
      </c>
      <c r="EG6" s="44">
        <v>17102</v>
      </c>
      <c r="EH6" s="44">
        <v>11301</v>
      </c>
      <c r="EI6" s="44">
        <v>11302</v>
      </c>
      <c r="EJ6" s="44">
        <v>16102</v>
      </c>
      <c r="EK6" s="72" t="s">
        <v>150</v>
      </c>
      <c r="EL6" s="45" t="s">
        <v>145</v>
      </c>
      <c r="EM6" s="45">
        <v>11301</v>
      </c>
      <c r="EN6" s="45">
        <v>11303</v>
      </c>
      <c r="EO6" s="45">
        <v>14101</v>
      </c>
      <c r="EP6" s="45">
        <v>14201</v>
      </c>
      <c r="EQ6" s="45">
        <v>14301</v>
      </c>
      <c r="ER6" s="45">
        <v>14302</v>
      </c>
      <c r="ES6" s="45">
        <v>15101</v>
      </c>
      <c r="ET6" s="45">
        <v>13201</v>
      </c>
      <c r="EU6" s="45">
        <v>13202</v>
      </c>
      <c r="EV6" s="45">
        <v>11301</v>
      </c>
      <c r="EW6" s="45">
        <v>15901</v>
      </c>
      <c r="EX6" s="45">
        <v>17101</v>
      </c>
      <c r="EY6" s="45">
        <v>17102</v>
      </c>
      <c r="EZ6" s="73" t="s">
        <v>148</v>
      </c>
      <c r="FA6" s="40"/>
      <c r="FB6" s="79" t="s">
        <v>152</v>
      </c>
      <c r="FC6" s="50">
        <v>11301</v>
      </c>
      <c r="FD6" s="50">
        <v>11301</v>
      </c>
      <c r="FE6" s="50">
        <v>11302</v>
      </c>
      <c r="FF6" s="50">
        <v>11302</v>
      </c>
      <c r="FG6" s="50">
        <v>11303</v>
      </c>
      <c r="FH6" s="50">
        <v>12101</v>
      </c>
      <c r="FI6" s="50">
        <v>12201</v>
      </c>
      <c r="FJ6" s="50">
        <v>12301</v>
      </c>
      <c r="FK6" s="50">
        <v>13101</v>
      </c>
      <c r="FL6" s="50">
        <v>13102</v>
      </c>
      <c r="FM6" s="50">
        <v>13103</v>
      </c>
      <c r="FN6" s="50">
        <v>13201</v>
      </c>
      <c r="FO6" s="50">
        <v>13202</v>
      </c>
      <c r="FP6" s="50">
        <v>13203</v>
      </c>
      <c r="FQ6" s="50">
        <v>13204</v>
      </c>
      <c r="FR6" s="50">
        <v>13205</v>
      </c>
      <c r="FS6" s="50">
        <v>13401</v>
      </c>
      <c r="FT6" s="50">
        <v>13401</v>
      </c>
      <c r="FU6" s="50">
        <v>13402</v>
      </c>
      <c r="FV6" s="50">
        <v>13402</v>
      </c>
      <c r="FW6" s="50">
        <v>13403</v>
      </c>
      <c r="FX6" s="50">
        <v>13404</v>
      </c>
      <c r="FY6" s="50">
        <v>13404</v>
      </c>
      <c r="FZ6" s="50">
        <v>13404</v>
      </c>
      <c r="GA6" s="50">
        <v>14101</v>
      </c>
      <c r="GB6" s="50">
        <v>14104</v>
      </c>
      <c r="GC6" s="50">
        <v>14201</v>
      </c>
      <c r="GD6" s="50">
        <v>14301</v>
      </c>
      <c r="GE6" s="50">
        <v>14302</v>
      </c>
      <c r="GF6" s="50">
        <v>14401</v>
      </c>
      <c r="GG6" s="50">
        <v>15101</v>
      </c>
      <c r="GH6" s="50">
        <v>15201</v>
      </c>
      <c r="GI6" s="50">
        <v>15401</v>
      </c>
      <c r="GJ6" s="50">
        <v>15402</v>
      </c>
      <c r="GK6" s="50">
        <v>15403</v>
      </c>
      <c r="GL6" s="50">
        <v>15404</v>
      </c>
      <c r="GM6" s="50">
        <v>15404</v>
      </c>
      <c r="GN6" s="50">
        <v>15405</v>
      </c>
      <c r="GO6" s="50">
        <v>15406</v>
      </c>
      <c r="GP6" s="50">
        <v>15406</v>
      </c>
      <c r="GQ6" s="50">
        <v>15407</v>
      </c>
      <c r="GR6" s="50">
        <v>15407</v>
      </c>
      <c r="GS6" s="50">
        <v>15407</v>
      </c>
      <c r="GT6" s="50">
        <v>15408</v>
      </c>
      <c r="GU6" s="50">
        <v>15410</v>
      </c>
      <c r="GV6" s="50">
        <v>15411</v>
      </c>
      <c r="GW6" s="50">
        <v>15412</v>
      </c>
      <c r="GX6" s="50">
        <v>15413</v>
      </c>
      <c r="GY6" s="50">
        <v>15501</v>
      </c>
      <c r="GZ6" s="50">
        <v>15503</v>
      </c>
      <c r="HA6" s="50">
        <v>15901</v>
      </c>
      <c r="HB6" s="50">
        <v>15902</v>
      </c>
      <c r="HC6" s="50">
        <v>15903</v>
      </c>
      <c r="HD6" s="50">
        <v>15904</v>
      </c>
      <c r="HE6" s="50">
        <v>16101</v>
      </c>
      <c r="HF6" s="50">
        <v>16102</v>
      </c>
      <c r="HG6" s="50">
        <v>17101</v>
      </c>
      <c r="HH6" s="50">
        <v>17102</v>
      </c>
      <c r="HI6" s="74" t="s">
        <v>153</v>
      </c>
      <c r="HJ6" s="50">
        <v>39801</v>
      </c>
      <c r="HK6" s="50">
        <v>39802</v>
      </c>
      <c r="HL6" s="75" t="s">
        <v>64</v>
      </c>
      <c r="HM6" s="75" t="s">
        <v>151</v>
      </c>
    </row>
    <row r="7" spans="1:221" s="6" customFormat="1" ht="73.5" customHeight="1">
      <c r="A7" s="60"/>
      <c r="B7" s="60"/>
      <c r="C7" s="61"/>
      <c r="D7" s="61"/>
      <c r="E7" s="61"/>
      <c r="F7" s="61"/>
      <c r="G7" s="61"/>
      <c r="H7" s="61"/>
      <c r="I7" s="61"/>
      <c r="J7" s="61"/>
      <c r="K7" s="61"/>
      <c r="L7" s="61"/>
      <c r="M7" s="61"/>
      <c r="N7" s="61"/>
      <c r="O7" s="61"/>
      <c r="P7" s="61"/>
      <c r="Q7" s="61"/>
      <c r="R7" s="61"/>
      <c r="S7" s="61"/>
      <c r="T7" s="61"/>
      <c r="U7" s="65"/>
      <c r="V7" s="41" t="s">
        <v>256</v>
      </c>
      <c r="W7" s="41" t="s">
        <v>257</v>
      </c>
      <c r="X7" s="65"/>
      <c r="Y7" s="65"/>
      <c r="Z7" s="65"/>
      <c r="AA7" s="65"/>
      <c r="AB7" s="65"/>
      <c r="AC7" s="65"/>
      <c r="AD7" s="65"/>
      <c r="AE7" s="66"/>
      <c r="AF7" s="76"/>
      <c r="AG7" s="76"/>
      <c r="AH7" s="76"/>
      <c r="AI7" s="76"/>
      <c r="AJ7" s="76"/>
      <c r="AK7" s="65"/>
      <c r="AL7" s="65"/>
      <c r="AM7" s="36" t="s">
        <v>166</v>
      </c>
      <c r="AN7" s="36" t="s">
        <v>165</v>
      </c>
      <c r="AO7" s="36" t="s">
        <v>186</v>
      </c>
      <c r="AP7" s="36" t="s">
        <v>166</v>
      </c>
      <c r="AQ7" s="36" t="s">
        <v>165</v>
      </c>
      <c r="AR7" s="65"/>
      <c r="AS7" s="65"/>
      <c r="AT7" s="65"/>
      <c r="AU7" s="48" t="s">
        <v>30</v>
      </c>
      <c r="AV7" s="48" t="s">
        <v>31</v>
      </c>
      <c r="AW7" s="48" t="s">
        <v>32</v>
      </c>
      <c r="AX7" s="48" t="s">
        <v>193</v>
      </c>
      <c r="AY7" s="48" t="s">
        <v>241</v>
      </c>
      <c r="AZ7" s="48" t="s">
        <v>242</v>
      </c>
      <c r="BA7" s="48" t="s">
        <v>4</v>
      </c>
      <c r="BB7" s="48" t="s">
        <v>243</v>
      </c>
      <c r="BC7" s="48" t="s">
        <v>0</v>
      </c>
      <c r="BD7" s="48" t="s">
        <v>232</v>
      </c>
      <c r="BE7" s="48" t="s">
        <v>244</v>
      </c>
      <c r="BF7" s="48" t="s">
        <v>245</v>
      </c>
      <c r="BG7" s="48" t="s">
        <v>246</v>
      </c>
      <c r="BH7" s="48" t="s">
        <v>247</v>
      </c>
      <c r="BI7" s="48" t="s">
        <v>248</v>
      </c>
      <c r="BJ7" s="48" t="s">
        <v>249</v>
      </c>
      <c r="BK7" s="48" t="s">
        <v>163</v>
      </c>
      <c r="BL7" s="48" t="s">
        <v>168</v>
      </c>
      <c r="BM7" s="48" t="s">
        <v>49</v>
      </c>
      <c r="BN7" s="48" t="s">
        <v>44</v>
      </c>
      <c r="BO7" s="48" t="s">
        <v>133</v>
      </c>
      <c r="BP7" s="48" t="s">
        <v>132</v>
      </c>
      <c r="BQ7" s="48" t="s">
        <v>253</v>
      </c>
      <c r="BR7" s="80"/>
      <c r="BS7" s="80"/>
      <c r="BT7" s="48" t="s">
        <v>30</v>
      </c>
      <c r="BU7" s="48" t="s">
        <v>31</v>
      </c>
      <c r="BV7" s="48" t="s">
        <v>32</v>
      </c>
      <c r="BW7" s="48" t="s">
        <v>193</v>
      </c>
      <c r="BX7" s="48" t="s">
        <v>241</v>
      </c>
      <c r="BY7" s="48" t="s">
        <v>242</v>
      </c>
      <c r="BZ7" s="48" t="s">
        <v>4</v>
      </c>
      <c r="CA7" s="48" t="s">
        <v>243</v>
      </c>
      <c r="CB7" s="48" t="s">
        <v>0</v>
      </c>
      <c r="CC7" s="48" t="s">
        <v>232</v>
      </c>
      <c r="CD7" s="48" t="s">
        <v>244</v>
      </c>
      <c r="CE7" s="48" t="s">
        <v>245</v>
      </c>
      <c r="CF7" s="48" t="s">
        <v>246</v>
      </c>
      <c r="CG7" s="48" t="s">
        <v>247</v>
      </c>
      <c r="CH7" s="48" t="s">
        <v>248</v>
      </c>
      <c r="CI7" s="48" t="s">
        <v>249</v>
      </c>
      <c r="CJ7" s="48" t="s">
        <v>163</v>
      </c>
      <c r="CK7" s="48" t="s">
        <v>168</v>
      </c>
      <c r="CL7" s="48" t="s">
        <v>49</v>
      </c>
      <c r="CM7" s="48" t="s">
        <v>44</v>
      </c>
      <c r="CN7" s="48" t="s">
        <v>133</v>
      </c>
      <c r="CO7" s="48" t="s">
        <v>132</v>
      </c>
      <c r="CP7" s="48" t="s">
        <v>253</v>
      </c>
      <c r="CQ7" s="80"/>
      <c r="CR7" s="42" t="s">
        <v>225</v>
      </c>
      <c r="CS7" s="42" t="s">
        <v>226</v>
      </c>
      <c r="CT7" s="42" t="s">
        <v>227</v>
      </c>
      <c r="CU7" s="42" t="s">
        <v>228</v>
      </c>
      <c r="CV7" s="42" t="s">
        <v>229</v>
      </c>
      <c r="CW7" s="42" t="s">
        <v>230</v>
      </c>
      <c r="CX7" s="42" t="s">
        <v>231</v>
      </c>
      <c r="CY7" s="81"/>
      <c r="CZ7" s="39"/>
      <c r="DA7" s="43" t="s">
        <v>140</v>
      </c>
      <c r="DB7" s="43" t="s">
        <v>184</v>
      </c>
      <c r="DC7" s="43" t="s">
        <v>141</v>
      </c>
      <c r="DD7" s="43" t="s">
        <v>142</v>
      </c>
      <c r="DE7" s="43" t="s">
        <v>187</v>
      </c>
      <c r="DF7" s="43" t="s">
        <v>143</v>
      </c>
      <c r="DG7" s="43" t="s">
        <v>13</v>
      </c>
      <c r="DH7" s="43" t="s">
        <v>144</v>
      </c>
      <c r="DI7" s="43" t="s">
        <v>138</v>
      </c>
      <c r="DJ7" s="43" t="s">
        <v>195</v>
      </c>
      <c r="DK7" s="43" t="s">
        <v>194</v>
      </c>
      <c r="DL7" s="43" t="s">
        <v>35</v>
      </c>
      <c r="DM7" s="43" t="s">
        <v>33</v>
      </c>
      <c r="DN7" s="43" t="s">
        <v>34</v>
      </c>
      <c r="DO7" s="43" t="s">
        <v>43</v>
      </c>
      <c r="DP7" s="43" t="s">
        <v>60</v>
      </c>
      <c r="DQ7" s="43" t="s">
        <v>61</v>
      </c>
      <c r="DR7" s="43" t="s">
        <v>50</v>
      </c>
      <c r="DS7" s="43" t="s">
        <v>52</v>
      </c>
      <c r="DT7" s="43" t="s">
        <v>51</v>
      </c>
      <c r="DU7" s="43" t="s">
        <v>26</v>
      </c>
      <c r="DV7" s="43" t="s">
        <v>53</v>
      </c>
      <c r="DW7" s="43" t="s">
        <v>185</v>
      </c>
      <c r="DX7" s="43" t="s">
        <v>254</v>
      </c>
      <c r="DY7" s="43" t="s">
        <v>134</v>
      </c>
      <c r="DZ7" s="43" t="s">
        <v>196</v>
      </c>
      <c r="EA7" s="43" t="s">
        <v>164</v>
      </c>
      <c r="EB7" s="43" t="s">
        <v>137</v>
      </c>
      <c r="EC7" s="43" t="s">
        <v>46</v>
      </c>
      <c r="ED7" s="43" t="s">
        <v>197</v>
      </c>
      <c r="EE7" s="43" t="s">
        <v>45</v>
      </c>
      <c r="EF7" s="43" t="s">
        <v>54</v>
      </c>
      <c r="EG7" s="43" t="s">
        <v>48</v>
      </c>
      <c r="EH7" s="43" t="s">
        <v>198</v>
      </c>
      <c r="EI7" s="43" t="s">
        <v>199</v>
      </c>
      <c r="EJ7" s="43" t="s">
        <v>47</v>
      </c>
      <c r="EK7" s="72"/>
      <c r="EL7" s="46">
        <v>0.03</v>
      </c>
      <c r="EM7" s="47" t="s">
        <v>146</v>
      </c>
      <c r="EN7" s="47" t="s">
        <v>4</v>
      </c>
      <c r="EO7" s="47" t="s">
        <v>211</v>
      </c>
      <c r="EP7" s="47" t="s">
        <v>210</v>
      </c>
      <c r="EQ7" s="47" t="s">
        <v>149</v>
      </c>
      <c r="ER7" s="47" t="s">
        <v>40</v>
      </c>
      <c r="ES7" s="47" t="s">
        <v>212</v>
      </c>
      <c r="ET7" s="47" t="s">
        <v>14</v>
      </c>
      <c r="EU7" s="47" t="s">
        <v>13</v>
      </c>
      <c r="EV7" s="47" t="s">
        <v>147</v>
      </c>
      <c r="EW7" s="47" t="s">
        <v>45</v>
      </c>
      <c r="EX7" s="47" t="s">
        <v>54</v>
      </c>
      <c r="EY7" s="47" t="s">
        <v>48</v>
      </c>
      <c r="EZ7" s="73"/>
      <c r="FA7" s="40"/>
      <c r="FB7" s="79"/>
      <c r="FC7" s="51" t="s">
        <v>30</v>
      </c>
      <c r="FD7" s="51" t="s">
        <v>200</v>
      </c>
      <c r="FE7" s="51" t="s">
        <v>31</v>
      </c>
      <c r="FF7" s="51" t="s">
        <v>201</v>
      </c>
      <c r="FG7" s="51" t="s">
        <v>4</v>
      </c>
      <c r="FH7" s="51" t="s">
        <v>193</v>
      </c>
      <c r="FI7" s="51" t="s">
        <v>32</v>
      </c>
      <c r="FJ7" s="51" t="s">
        <v>202</v>
      </c>
      <c r="FK7" s="51" t="s">
        <v>0</v>
      </c>
      <c r="FL7" s="51" t="s">
        <v>33</v>
      </c>
      <c r="FM7" s="51" t="s">
        <v>34</v>
      </c>
      <c r="FN7" s="51" t="s">
        <v>66</v>
      </c>
      <c r="FO7" s="51" t="s">
        <v>13</v>
      </c>
      <c r="FP7" s="51" t="s">
        <v>35</v>
      </c>
      <c r="FQ7" s="51" t="s">
        <v>67</v>
      </c>
      <c r="FR7" s="51" t="s">
        <v>16</v>
      </c>
      <c r="FS7" s="51" t="s">
        <v>203</v>
      </c>
      <c r="FT7" s="51" t="s">
        <v>232</v>
      </c>
      <c r="FU7" s="51" t="s">
        <v>36</v>
      </c>
      <c r="FV7" s="51" t="s">
        <v>233</v>
      </c>
      <c r="FW7" s="51" t="s">
        <v>37</v>
      </c>
      <c r="FX7" s="51" t="s">
        <v>234</v>
      </c>
      <c r="FY7" s="51" t="s">
        <v>235</v>
      </c>
      <c r="FZ7" s="51" t="s">
        <v>236</v>
      </c>
      <c r="GA7" s="51" t="s">
        <v>38</v>
      </c>
      <c r="GB7" s="51" t="s">
        <v>204</v>
      </c>
      <c r="GC7" s="51" t="s">
        <v>39</v>
      </c>
      <c r="GD7" s="51" t="s">
        <v>205</v>
      </c>
      <c r="GE7" s="51" t="s">
        <v>40</v>
      </c>
      <c r="GF7" s="51" t="s">
        <v>41</v>
      </c>
      <c r="GG7" s="51" t="s">
        <v>42</v>
      </c>
      <c r="GH7" s="51" t="s">
        <v>43</v>
      </c>
      <c r="GI7" s="51" t="s">
        <v>168</v>
      </c>
      <c r="GJ7" s="51" t="s">
        <v>49</v>
      </c>
      <c r="GK7" s="51" t="s">
        <v>44</v>
      </c>
      <c r="GL7" s="51" t="s">
        <v>60</v>
      </c>
      <c r="GM7" s="51" t="s">
        <v>61</v>
      </c>
      <c r="GN7" s="51" t="s">
        <v>206</v>
      </c>
      <c r="GO7" s="51" t="s">
        <v>237</v>
      </c>
      <c r="GP7" s="51" t="s">
        <v>238</v>
      </c>
      <c r="GQ7" s="51" t="s">
        <v>239</v>
      </c>
      <c r="GR7" s="51" t="s">
        <v>240</v>
      </c>
      <c r="GS7" s="51" t="s">
        <v>255</v>
      </c>
      <c r="GT7" s="51" t="s">
        <v>68</v>
      </c>
      <c r="GU7" s="51" t="s">
        <v>133</v>
      </c>
      <c r="GV7" s="51" t="s">
        <v>50</v>
      </c>
      <c r="GW7" s="51" t="s">
        <v>207</v>
      </c>
      <c r="GX7" s="51" t="s">
        <v>132</v>
      </c>
      <c r="GY7" s="51" t="s">
        <v>196</v>
      </c>
      <c r="GZ7" s="51" t="s">
        <v>164</v>
      </c>
      <c r="HA7" s="51" t="s">
        <v>222</v>
      </c>
      <c r="HB7" s="51" t="s">
        <v>46</v>
      </c>
      <c r="HC7" s="51" t="s">
        <v>253</v>
      </c>
      <c r="HD7" s="51" t="s">
        <v>208</v>
      </c>
      <c r="HE7" s="52" t="s">
        <v>209</v>
      </c>
      <c r="HF7" s="51" t="s">
        <v>47</v>
      </c>
      <c r="HG7" s="51" t="s">
        <v>69</v>
      </c>
      <c r="HH7" s="51" t="s">
        <v>48</v>
      </c>
      <c r="HI7" s="74"/>
      <c r="HJ7" s="51" t="s">
        <v>188</v>
      </c>
      <c r="HK7" s="51" t="s">
        <v>154</v>
      </c>
      <c r="HL7" s="75"/>
      <c r="HM7" s="75"/>
    </row>
    <row r="8" spans="1:221" s="6" customFormat="1" ht="12.75">
      <c r="C8" s="8">
        <v>1</v>
      </c>
      <c r="D8" s="6" t="s">
        <v>333</v>
      </c>
      <c r="E8" s="6" t="str">
        <f t="shared" ref="E8:E41" si="0">MID(D8,1,13)</f>
        <v>21111.06.1.06</v>
      </c>
      <c r="F8" s="6" t="str">
        <f t="shared" ref="F8:F41" si="1">MID(D8,33,6)</f>
        <v>04-001</v>
      </c>
      <c r="G8" s="6" t="str">
        <f t="shared" ref="G8:G41" si="2">RIGHT(D8,13)</f>
        <v>1.5.08.26.001</v>
      </c>
      <c r="H8" s="27" t="s">
        <v>111</v>
      </c>
      <c r="I8" s="27">
        <v>75</v>
      </c>
      <c r="J8" s="17" t="s">
        <v>20</v>
      </c>
      <c r="K8" s="6" t="s">
        <v>167</v>
      </c>
      <c r="L8" s="6" t="s">
        <v>77</v>
      </c>
      <c r="M8" s="7" t="s">
        <v>3</v>
      </c>
      <c r="N8" s="7" t="s">
        <v>162</v>
      </c>
      <c r="Q8" s="29"/>
      <c r="R8" s="6" t="s">
        <v>7</v>
      </c>
      <c r="S8" s="6" t="s">
        <v>130</v>
      </c>
      <c r="T8" s="6" t="s">
        <v>79</v>
      </c>
      <c r="U8" s="8">
        <v>0</v>
      </c>
      <c r="V8" s="13">
        <v>39</v>
      </c>
      <c r="W8" s="28">
        <v>0</v>
      </c>
      <c r="X8" s="8">
        <v>50</v>
      </c>
      <c r="Y8" s="8">
        <v>24</v>
      </c>
      <c r="Z8" s="8">
        <v>24</v>
      </c>
      <c r="AA8" s="8">
        <v>45</v>
      </c>
      <c r="AB8" s="8">
        <v>9</v>
      </c>
      <c r="AC8" s="8">
        <v>5</v>
      </c>
      <c r="AD8" s="13">
        <v>12</v>
      </c>
      <c r="AE8" s="5">
        <v>0</v>
      </c>
      <c r="AF8" s="5">
        <v>0</v>
      </c>
      <c r="AG8" s="9">
        <f>(($AU8+$AV8+$AW8+$BA8+$BC8+$BI8+$BL8+$BM8+$BN8+$BP8+BD8+$BB8+$BO8+BJ8+BK8)+EB8/$AD8)</f>
        <v>10243</v>
      </c>
      <c r="AH8" s="14">
        <f t="shared" ref="AH8:AH41" si="3">+BT8+BU8+BV8+CB8</f>
        <v>93696</v>
      </c>
      <c r="AI8" s="9">
        <f t="shared" ref="AI8:AI41" si="4">$BT8+$BU8+$BZ8+$BV8+$CA8+CH8+CI8+CJ8</f>
        <v>86196</v>
      </c>
      <c r="AJ8" s="9">
        <f t="shared" ref="AJ8:AJ41" si="5">$BT8+$BU8+$BZ8+$BV8+$CA8+CH8+$CB8+$EB8+CI8+CJ8</f>
        <v>93696</v>
      </c>
      <c r="AK8" s="18">
        <v>2500</v>
      </c>
      <c r="AL8" s="18">
        <v>45000</v>
      </c>
      <c r="AM8" s="18">
        <v>400</v>
      </c>
      <c r="AN8" s="18">
        <v>0</v>
      </c>
      <c r="AO8" s="18">
        <v>700</v>
      </c>
      <c r="AP8" s="18">
        <v>0</v>
      </c>
      <c r="AQ8" s="18">
        <v>1400</v>
      </c>
      <c r="AR8" s="19">
        <v>500</v>
      </c>
      <c r="AS8" s="18">
        <v>0</v>
      </c>
      <c r="AT8" s="6">
        <v>3.25</v>
      </c>
      <c r="AU8" s="9">
        <v>0</v>
      </c>
      <c r="AV8" s="9">
        <v>7183</v>
      </c>
      <c r="AW8" s="14">
        <v>0</v>
      </c>
      <c r="AX8" s="14">
        <v>0</v>
      </c>
      <c r="AY8" s="14">
        <v>0</v>
      </c>
      <c r="AZ8" s="14">
        <v>0</v>
      </c>
      <c r="BA8" s="24">
        <f>IF(OR($M8="CO",$M8="BA",$M8="HB",$M8="HC"),IF(OR($R8="COZUMEL",$R8="ISLA MUJERES",$R8="BENITO JUAREZ",$R8="TULUM",$R8="SOLIDARIDAD",$R8="DELEGACION CUAUHTEMOC",$R8="PUERTO MORELOS"),SUM($AU8:$AV8)*20%,0),0)</f>
        <v>0</v>
      </c>
      <c r="BB8" s="14">
        <v>0</v>
      </c>
      <c r="BC8" s="9">
        <v>625</v>
      </c>
      <c r="BD8" s="14">
        <v>0</v>
      </c>
      <c r="BE8" s="14">
        <v>1269.25</v>
      </c>
      <c r="BF8" s="14">
        <v>0</v>
      </c>
      <c r="BG8" s="14">
        <v>0</v>
      </c>
      <c r="BH8" s="14">
        <v>0</v>
      </c>
      <c r="BI8" s="9">
        <v>0</v>
      </c>
      <c r="BJ8" s="14">
        <v>0</v>
      </c>
      <c r="BK8" s="14">
        <v>0</v>
      </c>
      <c r="BL8" s="9">
        <v>810</v>
      </c>
      <c r="BM8" s="9">
        <v>800</v>
      </c>
      <c r="BN8" s="9">
        <v>825</v>
      </c>
      <c r="BO8" s="14">
        <v>0</v>
      </c>
      <c r="BP8" s="9">
        <v>0</v>
      </c>
      <c r="BQ8" s="9">
        <v>0</v>
      </c>
      <c r="BR8" s="21">
        <f>SUM(AU8:BQ8)</f>
        <v>11512.25</v>
      </c>
      <c r="BS8" s="21">
        <f>SUM(AU8,AV8,BI8,BL8,BM8,BN8,BO8,BP8)</f>
        <v>9618</v>
      </c>
      <c r="BT8" s="9">
        <f t="shared" ref="BT8" si="6">AU8*$AD8</f>
        <v>0</v>
      </c>
      <c r="BU8" s="9">
        <f t="shared" ref="BU8" si="7">AV8*$AD8</f>
        <v>86196</v>
      </c>
      <c r="BV8" s="9">
        <f t="shared" ref="BV8" si="8">AW8*$AD8</f>
        <v>0</v>
      </c>
      <c r="BW8" s="9">
        <f t="shared" ref="BW8" si="9">AX8*$AD8</f>
        <v>0</v>
      </c>
      <c r="BX8" s="9">
        <f t="shared" ref="BX8" si="10">AY8*$AD8</f>
        <v>0</v>
      </c>
      <c r="BY8" s="9">
        <f t="shared" ref="BY8" si="11">AZ8*$AD8</f>
        <v>0</v>
      </c>
      <c r="BZ8" s="9">
        <f t="shared" ref="BZ8" si="12">BA8*$AD8</f>
        <v>0</v>
      </c>
      <c r="CA8" s="9">
        <f t="shared" ref="CA8" si="13">BB8*$AD8</f>
        <v>0</v>
      </c>
      <c r="CB8" s="9">
        <f t="shared" ref="CB8" si="14">BC8*$AD8</f>
        <v>7500</v>
      </c>
      <c r="CC8" s="9">
        <f t="shared" ref="CC8" si="15">BD8*$AD8</f>
        <v>0</v>
      </c>
      <c r="CD8" s="9">
        <f t="shared" ref="CD8" si="16">BE8*$AD8</f>
        <v>15231</v>
      </c>
      <c r="CE8" s="9">
        <f t="shared" ref="CE8" si="17">BF8*$AD8</f>
        <v>0</v>
      </c>
      <c r="CF8" s="9">
        <f t="shared" ref="CF8" si="18">BG8*$AD8</f>
        <v>0</v>
      </c>
      <c r="CG8" s="9">
        <f t="shared" ref="CG8" si="19">BH8*$AD8</f>
        <v>0</v>
      </c>
      <c r="CH8" s="9">
        <f t="shared" ref="CH8" si="20">BI8*$AD8</f>
        <v>0</v>
      </c>
      <c r="CI8" s="9">
        <f t="shared" ref="CI8" si="21">BJ8*$AD8</f>
        <v>0</v>
      </c>
      <c r="CJ8" s="9">
        <f t="shared" ref="CJ8" si="22">BK8*$AD8</f>
        <v>0</v>
      </c>
      <c r="CK8" s="9">
        <f t="shared" ref="CK8" si="23">BL8*$AD8</f>
        <v>9720</v>
      </c>
      <c r="CL8" s="9">
        <f t="shared" ref="CL8" si="24">BM8*$AD8</f>
        <v>9600</v>
      </c>
      <c r="CM8" s="9">
        <f t="shared" ref="CM8" si="25">BN8*$AD8</f>
        <v>9900</v>
      </c>
      <c r="CN8" s="9">
        <f t="shared" ref="CN8" si="26">BO8*$AD8</f>
        <v>0</v>
      </c>
      <c r="CO8" s="9">
        <f t="shared" ref="CO8" si="27">BP8*$AD8</f>
        <v>0</v>
      </c>
      <c r="CP8" s="9">
        <f>BQ8*$AD8</f>
        <v>0</v>
      </c>
      <c r="CQ8" s="9">
        <f>SUM(BT8:CP8)</f>
        <v>138147</v>
      </c>
      <c r="CR8" s="9">
        <f t="shared" ref="CR8" si="28">+AI8*9.97%</f>
        <v>8593.7412000000004</v>
      </c>
      <c r="CS8" s="9">
        <f t="shared" ref="CS8" si="29">AL8</f>
        <v>45000</v>
      </c>
      <c r="CT8" s="9">
        <f t="shared" ref="CT8:CT41" si="30">$AJ8*5%</f>
        <v>4684.8</v>
      </c>
      <c r="CU8" s="9">
        <f t="shared" ref="CU8:CU41" si="31">$AJ8*5.175%</f>
        <v>4848.768</v>
      </c>
      <c r="CV8" s="9">
        <f>AH8*AT8/100</f>
        <v>3045.12</v>
      </c>
      <c r="CW8" s="9">
        <f t="shared" ref="CW8" si="32">SUM(BT8:BU8)*5%</f>
        <v>4309.8</v>
      </c>
      <c r="CX8" s="9">
        <f>IF(OR($J8="3010",$J8="3020",$J8="3030",$J8="3040",$J8="3050",$J8="3060",$J8="3070",$J8="3080",$J8="3090",$J8="4000",$J8="4040",$J8="4050",$J8="4060",$J8="4070",$J8="4080",$J8="4090"),0,IF(OR($M8="CO",$M8="HC",$M8="BA",$M8="HB"),2000,0))</f>
        <v>2000</v>
      </c>
      <c r="CY8" s="9">
        <f t="shared" ref="CY8" si="33">SUM(CR8:CX8)</f>
        <v>72482.229200000002</v>
      </c>
      <c r="DA8" s="9">
        <f>(+AG8/30)*X8/12*$AD8</f>
        <v>17071.666666666668</v>
      </c>
      <c r="DB8" s="9">
        <f t="shared" ref="DB8" si="34">AX8*1</f>
        <v>0</v>
      </c>
      <c r="DC8" s="9">
        <f t="shared" ref="DC8" si="35">+(BE8)/30*X8/12*$AD8</f>
        <v>2115.4166666666665</v>
      </c>
      <c r="DD8" s="9">
        <f t="shared" ref="DD8" si="36">BF8/30*X8/12*$AD8</f>
        <v>0</v>
      </c>
      <c r="DE8" s="9">
        <f t="shared" ref="DE8" si="37">BG8/30*X8/12*$AD8</f>
        <v>0</v>
      </c>
      <c r="DF8" s="9">
        <f t="shared" ref="DF8" si="38">+(BH8)/30*X8/12*$AD8</f>
        <v>0</v>
      </c>
      <c r="DG8" s="9">
        <f t="shared" ref="DG8" si="39">AG8/30*Y8/12*$AD8</f>
        <v>8194.4</v>
      </c>
      <c r="DH8" s="9">
        <f t="shared" ref="DH8" si="40">IF(OR(M8="BA",M8="HB"),1600,IF(OR(M8="CO",M8="HC",),1600,0))</f>
        <v>1600</v>
      </c>
      <c r="DI8" s="9">
        <f t="shared" ref="DI8:DI41" si="41">IF(OR($M8="CO",$M8="HC"),1700,IF(OR($M8="BA",$M8="HB"),2500,0))</f>
        <v>2500</v>
      </c>
      <c r="DJ8" s="9">
        <f t="shared" ref="DJ8:DJ41" si="42">IF(OR($M8="CO",$M8="HC"),1600,IF(OR($M8="BA",$M8="HB"),1850,0))</f>
        <v>1850</v>
      </c>
      <c r="DK8" s="9">
        <f t="shared" ref="DK8:DK41" si="43">IF(OR($M8="CO",$M8="HC",$M8="BA",$M8="HB"),500,0)</f>
        <v>500</v>
      </c>
      <c r="DL8" s="9">
        <f t="shared" ref="DL8" si="44">+AE8</f>
        <v>0</v>
      </c>
      <c r="DM8" s="9">
        <f>IF(M8="HC",1,0)*((+V8*12+W8))*((AG8+BE8+BF8+BG8+BH8)/30)+IF(M8="HB",1,0)*((+V8)*12+W8)*((AG8+BE8+BF8+BG8+BH8)/30)</f>
        <v>0</v>
      </c>
      <c r="DN8" s="9">
        <f t="shared" ref="DN8" si="45">IF(OR(M8="CO",M8="HC",M8="BA",M8="HB"),IF(V8=15,3500,IF(OR(V8=20,V8=25,V8=30,V8=35,V8=40,V8=45,V8=50),V8*2300,0)),0)</f>
        <v>0</v>
      </c>
      <c r="DO8" s="14">
        <v>0</v>
      </c>
      <c r="DP8" s="9">
        <f>IF(AND(OR($M8="BA",$M8="HB",$M8="CO",$M8="HC"),$S8="MASCULINO"),2500,0)</f>
        <v>0</v>
      </c>
      <c r="DQ8" s="9">
        <f>IF(AND(OR($M8="BA",$M8="HB",$M8="CO",$M8="HC"),$S8="FEMENINO"),2500,0)</f>
        <v>2500</v>
      </c>
      <c r="DR8" s="9">
        <f t="shared" ref="DR8:DR41" si="46">IF(OR($M8="BA",$M8="HB"),1000,IF(OR($M8="CO",$M8="HC"),900,0))</f>
        <v>1000</v>
      </c>
      <c r="DS8" s="9">
        <f>IF(OR($J8="3010",$J8="3020",$J8="3030",$J8="3040",$J8="3050",$J8="3060",$J8="3070",$J8="3080",$J8="3090",$J8="4000",$J8="4040",$J8="4050",$J8="4060",$J8="4070",$J8="4080",$J8="4090"),1500,0)</f>
        <v>0</v>
      </c>
      <c r="DT8" s="9">
        <f t="shared" ref="DT8:DT41" si="47">IF(OR($M8="CO",$M8="HC",$M8="BA",$M8="HB"),500,0)</f>
        <v>500</v>
      </c>
      <c r="DU8" s="9">
        <f t="shared" ref="DU8" si="48">+AS8*2</f>
        <v>0</v>
      </c>
      <c r="DV8" s="9">
        <f>+(AR8)*110%</f>
        <v>550</v>
      </c>
      <c r="DW8" s="9">
        <f>+(AO8)*110%</f>
        <v>770.00000000000011</v>
      </c>
      <c r="DX8" s="9">
        <f>AN8*110%</f>
        <v>0</v>
      </c>
      <c r="DY8" s="9">
        <f>+(AQ8)*110%</f>
        <v>1540.0000000000002</v>
      </c>
      <c r="DZ8" s="9">
        <f>(AP8)*110%</f>
        <v>0</v>
      </c>
      <c r="EA8" s="9">
        <f>(AM8)*110%</f>
        <v>440.00000000000006</v>
      </c>
      <c r="EB8" s="9">
        <f>+AF8*220*$AD8</f>
        <v>0</v>
      </c>
      <c r="EC8" s="9">
        <f t="shared" ref="EC8" si="49">+(AU8+AV8)*30%</f>
        <v>2154.9</v>
      </c>
      <c r="ED8" s="14">
        <v>0</v>
      </c>
      <c r="EE8" s="9">
        <f t="shared" ref="EE8:EE41" si="50">SUM($AU8:$AV8)/30*$AB8</f>
        <v>2154.9</v>
      </c>
      <c r="EF8" s="9">
        <f t="shared" ref="EF8:EF41" si="51">SUM($AU8:$AV8)/30*$AA8</f>
        <v>10774.5</v>
      </c>
      <c r="EG8" s="9">
        <f t="shared" ref="EG8:EG41" si="52">SUM($AU8:$AV8)/30*$Z8</f>
        <v>5746.4</v>
      </c>
      <c r="EH8" s="9">
        <f t="shared" ref="EH8" si="53">+(AU8)/30*AC8</f>
        <v>0</v>
      </c>
      <c r="EI8" s="9">
        <f t="shared" ref="EI8" si="54">+(AV8)/30*AC8</f>
        <v>1197.1666666666667</v>
      </c>
      <c r="EJ8" s="9">
        <f t="shared" ref="EJ8" si="55">+EZ8</f>
        <v>4447.8716259999992</v>
      </c>
      <c r="EK8" s="53">
        <f t="shared" ref="EK8" si="56">CQ8+CY8+SUM(DA8:EJ8)</f>
        <v>278236.45082600001</v>
      </c>
      <c r="EL8" s="9"/>
      <c r="EM8" s="9">
        <f t="shared" ref="EM8" si="57">((BT8+BU8)*$EL$7)</f>
        <v>2585.88</v>
      </c>
      <c r="EN8" s="9">
        <f t="shared" ref="EN8" si="58">+BZ8*$EL$7</f>
        <v>0</v>
      </c>
      <c r="EO8" s="9">
        <f t="shared" ref="EO8" si="59">+(+EM8+EN8)*9.97%</f>
        <v>257.81223600000004</v>
      </c>
      <c r="EP8" s="9">
        <f t="shared" ref="EP8" si="60">+(EM8 +EN8)*5%</f>
        <v>129.29400000000001</v>
      </c>
      <c r="EQ8" s="9">
        <f t="shared" ref="EQ8" si="61">+(+EM8+EB8+EN8)*5.175%</f>
        <v>133.81929</v>
      </c>
      <c r="ER8" s="9">
        <f t="shared" ref="ER8" si="62">EM8*AT8/100</f>
        <v>84.0411</v>
      </c>
      <c r="ES8" s="9">
        <f t="shared" ref="ES8" si="63">+EM8*5%</f>
        <v>129.29400000000001</v>
      </c>
      <c r="ET8" s="9">
        <f t="shared" ref="ET8" si="64">+(EM8+EN8)/AD8/30*X8</f>
        <v>359.15000000000003</v>
      </c>
      <c r="EU8" s="9">
        <f t="shared" ref="EU8" si="65">+(+EM8+EN8)/AD8/30*Y8</f>
        <v>172.39200000000002</v>
      </c>
      <c r="EV8" s="9">
        <f t="shared" ref="EV8" si="66">+EM8/AD8/30*AC8</f>
        <v>35.915000000000006</v>
      </c>
      <c r="EW8" s="9">
        <f t="shared" ref="EW8" si="67">+EM8/AD8/30*AB8</f>
        <v>64.647000000000006</v>
      </c>
      <c r="EX8" s="9">
        <f t="shared" ref="EX8" si="68">+EM8/AD8/30*AA8</f>
        <v>323.23500000000001</v>
      </c>
      <c r="EY8" s="9">
        <f>+EM8/AD8/30*Z8</f>
        <v>172.39200000000002</v>
      </c>
      <c r="EZ8" s="9">
        <f t="shared" ref="EZ8" si="69">SUM(EM8:EY8)</f>
        <v>4447.8716259999992</v>
      </c>
      <c r="FB8" s="9" t="str">
        <f>E8</f>
        <v>21111.06.1.06</v>
      </c>
      <c r="FC8" s="21">
        <f t="shared" ref="FC8" si="70">BT8</f>
        <v>0</v>
      </c>
      <c r="FD8" s="21">
        <f t="shared" ref="FD8" si="71">EH8</f>
        <v>0</v>
      </c>
      <c r="FE8" s="21">
        <f t="shared" ref="FE8" si="72">BU8</f>
        <v>86196</v>
      </c>
      <c r="FF8" s="21">
        <f t="shared" ref="FF8" si="73">EI8</f>
        <v>1197.1666666666667</v>
      </c>
      <c r="FG8" s="21">
        <f t="shared" ref="FG8" si="74">BZ8</f>
        <v>0</v>
      </c>
      <c r="FH8" s="21">
        <f t="shared" ref="FH8" si="75">BW8+DB8</f>
        <v>0</v>
      </c>
      <c r="FI8" s="21">
        <f t="shared" ref="FI8" si="76">BV8</f>
        <v>0</v>
      </c>
      <c r="FJ8" s="21">
        <f t="shared" ref="FJ8" si="77">BX8</f>
        <v>0</v>
      </c>
      <c r="FK8" s="21">
        <f t="shared" ref="FK8" si="78">EB8+CB8</f>
        <v>7500</v>
      </c>
      <c r="FL8" s="21">
        <f t="shared" ref="FL8" si="79">DM8</f>
        <v>0</v>
      </c>
      <c r="FM8" s="21">
        <f t="shared" ref="FM8" si="80">DN8</f>
        <v>0</v>
      </c>
      <c r="FN8" s="21">
        <f t="shared" ref="FN8" si="81">DA8+DH8</f>
        <v>18671.666666666668</v>
      </c>
      <c r="FO8" s="21">
        <f t="shared" ref="FO8" si="82">DG8</f>
        <v>8194.4</v>
      </c>
      <c r="FP8" s="21">
        <f t="shared" ref="FP8" si="83">DL8</f>
        <v>0</v>
      </c>
      <c r="FQ8" s="21">
        <f t="shared" ref="FQ8" si="84">DJ8+DK8</f>
        <v>2350</v>
      </c>
      <c r="FR8" s="21">
        <f t="shared" ref="FR8" si="85">DI8</f>
        <v>2500</v>
      </c>
      <c r="FS8" s="21">
        <f>DC8+CD8</f>
        <v>17346.416666666668</v>
      </c>
      <c r="FT8" s="21">
        <f t="shared" ref="FT8" si="86">CC8</f>
        <v>0</v>
      </c>
      <c r="FU8" s="21">
        <f t="shared" ref="FU8" si="87">DD8+CE8</f>
        <v>0</v>
      </c>
      <c r="FV8" s="21">
        <f t="shared" ref="FV8" si="88">DE8+CF8</f>
        <v>0</v>
      </c>
      <c r="FW8" s="21">
        <f t="shared" ref="FW8" si="89">DF8+CG8</f>
        <v>0</v>
      </c>
      <c r="FX8" s="21">
        <f t="shared" ref="FX8" si="90">CH8</f>
        <v>0</v>
      </c>
      <c r="FY8" s="21">
        <f t="shared" ref="FY8" si="91">CA8+CI8</f>
        <v>0</v>
      </c>
      <c r="FZ8" s="21">
        <f t="shared" ref="FZ8" si="92">CJ8</f>
        <v>0</v>
      </c>
      <c r="GA8" s="21">
        <f t="shared" ref="GA8" si="93">CR8</f>
        <v>8593.7412000000004</v>
      </c>
      <c r="GB8" s="21">
        <f t="shared" ref="GB8" si="94">CS8</f>
        <v>45000</v>
      </c>
      <c r="GC8" s="21">
        <f t="shared" ref="GC8" si="95">CT8</f>
        <v>4684.8</v>
      </c>
      <c r="GD8" s="21">
        <f t="shared" ref="GD8" si="96">CU8</f>
        <v>4848.768</v>
      </c>
      <c r="GE8" s="21">
        <f t="shared" ref="GE8" si="97">CV8</f>
        <v>3045.12</v>
      </c>
      <c r="GF8" s="21">
        <f t="shared" ref="GF8" si="98">CX8</f>
        <v>2000</v>
      </c>
      <c r="GG8" s="21">
        <f t="shared" ref="GG8" si="99">CW8</f>
        <v>4309.8</v>
      </c>
      <c r="GH8" s="21">
        <f t="shared" ref="GH8" si="100">DO8</f>
        <v>0</v>
      </c>
      <c r="GI8" s="21">
        <f t="shared" ref="GI8" si="101">CK8</f>
        <v>9720</v>
      </c>
      <c r="GJ8" s="21">
        <f t="shared" ref="GJ8" si="102">CL8</f>
        <v>9600</v>
      </c>
      <c r="GK8" s="21">
        <f t="shared" ref="GK8" si="103">CM8</f>
        <v>9900</v>
      </c>
      <c r="GL8" s="21">
        <f t="shared" ref="GL8" si="104">DP8</f>
        <v>0</v>
      </c>
      <c r="GM8" s="21">
        <f t="shared" ref="GM8" si="105">DQ8</f>
        <v>2500</v>
      </c>
      <c r="GN8" s="21">
        <f t="shared" ref="GN8" si="106">BY8</f>
        <v>0</v>
      </c>
      <c r="GO8" s="21">
        <f t="shared" ref="GO8" si="107">DS8</f>
        <v>0</v>
      </c>
      <c r="GP8" s="21">
        <f t="shared" ref="GP8" si="108">DT8</f>
        <v>500</v>
      </c>
      <c r="GQ8" s="21">
        <f t="shared" ref="GQ8" si="109">DV8</f>
        <v>550</v>
      </c>
      <c r="GR8" s="21">
        <f t="shared" ref="GR8" si="110">DW8</f>
        <v>770.00000000000011</v>
      </c>
      <c r="GS8" s="21">
        <f>DX8</f>
        <v>0</v>
      </c>
      <c r="GT8" s="21">
        <f t="shared" ref="GT8" si="111">DU8</f>
        <v>0</v>
      </c>
      <c r="GU8" s="21">
        <f t="shared" ref="GU8" si="112">CN8</f>
        <v>0</v>
      </c>
      <c r="GV8" s="21">
        <f t="shared" ref="GV8" si="113">DR8</f>
        <v>1000</v>
      </c>
      <c r="GW8" s="21">
        <f t="shared" ref="GW8" si="114">DY8</f>
        <v>1540.0000000000002</v>
      </c>
      <c r="GX8" s="21">
        <f t="shared" ref="GX8" si="115">CO8</f>
        <v>0</v>
      </c>
      <c r="GY8" s="21">
        <f t="shared" ref="GY8" si="116">DZ8</f>
        <v>0</v>
      </c>
      <c r="GZ8" s="21">
        <f t="shared" ref="GZ8" si="117">EA8</f>
        <v>440.00000000000006</v>
      </c>
      <c r="HA8" s="21">
        <f t="shared" ref="HA8" si="118">EE8</f>
        <v>2154.9</v>
      </c>
      <c r="HB8" s="21">
        <f t="shared" ref="HB8" si="119">EC8</f>
        <v>2154.9</v>
      </c>
      <c r="HC8" s="21">
        <f>CP8</f>
        <v>0</v>
      </c>
      <c r="HD8" s="21">
        <f t="shared" ref="HD8" si="120">ED8</f>
        <v>0</v>
      </c>
      <c r="HE8" s="21">
        <v>0</v>
      </c>
      <c r="HF8" s="21">
        <f t="shared" ref="HF8" si="121">EJ8</f>
        <v>4447.8716259999992</v>
      </c>
      <c r="HG8" s="21">
        <f t="shared" ref="HG8" si="122">EF8</f>
        <v>10774.5</v>
      </c>
      <c r="HH8" s="21">
        <f t="shared" ref="HH8" si="123">EG8</f>
        <v>5746.4</v>
      </c>
      <c r="HI8" s="21">
        <f t="shared" ref="HI8" si="124">SUM(FC8:HH8)</f>
        <v>278236.45082599996</v>
      </c>
      <c r="HJ8" s="21">
        <f>(FC8+FD8+FE8+FF8+FG8+FH8+FS8+FU8+FW8+FX8+FI8+FV8+FK8+FL8+FM8+FN8+FO8+GI8+GL8+GM8+GO8+GQ8+GT8+GY8+HA8+FP8+HE8+HF8+HG8+HH8+GJ8+GK8+FQ8+FT8+FR8+FY8+FZ8+GH8+GP8+GR8+GS8+GU8+GV8+GX8+GW8+GZ8+HC8)*0</f>
        <v>0</v>
      </c>
      <c r="HK8" s="21">
        <f>(DA8+DP8+DQ8+DS8+DT8+DN8+DH8)*21%</f>
        <v>4551.05</v>
      </c>
      <c r="HL8" s="21">
        <f t="shared" ref="HL8" si="125">HI8+HJ8+HK8</f>
        <v>282787.50082599994</v>
      </c>
      <c r="HM8" s="21">
        <f t="shared" ref="HM8" si="126">+HI8-EK8</f>
        <v>0</v>
      </c>
    </row>
    <row r="9" spans="1:221" s="6" customFormat="1" ht="12.75">
      <c r="C9" s="8">
        <v>2</v>
      </c>
      <c r="D9" s="6" t="s">
        <v>334</v>
      </c>
      <c r="E9" s="6" t="str">
        <f t="shared" si="0"/>
        <v>21111.06.1.06</v>
      </c>
      <c r="F9" s="6" t="str">
        <f t="shared" si="1"/>
        <v>07-001</v>
      </c>
      <c r="G9" s="6" t="str">
        <f t="shared" si="2"/>
        <v>1.5.08.26.001</v>
      </c>
      <c r="H9" s="27" t="s">
        <v>118</v>
      </c>
      <c r="I9" s="27" t="s">
        <v>91</v>
      </c>
      <c r="J9" s="17" t="s">
        <v>18</v>
      </c>
      <c r="K9" s="6" t="s">
        <v>167</v>
      </c>
      <c r="L9" s="6" t="s">
        <v>77</v>
      </c>
      <c r="M9" s="7" t="s">
        <v>3</v>
      </c>
      <c r="N9" s="7" t="s">
        <v>162</v>
      </c>
      <c r="Q9" s="29"/>
      <c r="R9" s="6" t="s">
        <v>215</v>
      </c>
      <c r="S9" s="6" t="s">
        <v>129</v>
      </c>
      <c r="T9" s="6" t="s">
        <v>78</v>
      </c>
      <c r="U9" s="8">
        <v>0</v>
      </c>
      <c r="V9" s="13">
        <v>45</v>
      </c>
      <c r="W9" s="28">
        <v>3</v>
      </c>
      <c r="X9" s="8">
        <v>50</v>
      </c>
      <c r="Y9" s="8">
        <v>24</v>
      </c>
      <c r="Z9" s="8">
        <v>24</v>
      </c>
      <c r="AA9" s="8">
        <v>45</v>
      </c>
      <c r="AB9" s="8">
        <v>9</v>
      </c>
      <c r="AC9" s="8">
        <v>5</v>
      </c>
      <c r="AD9" s="13">
        <v>12</v>
      </c>
      <c r="AE9" s="5">
        <v>0</v>
      </c>
      <c r="AF9" s="5">
        <v>0</v>
      </c>
      <c r="AG9" s="9">
        <f t="shared" ref="AG9:AG41" si="127">(($AU9+$AV9+$AW9+$BA9+$BC9+$BI9+$BL9+$BM9+$BN9+$BP9+BD9+$BB9+$BO9+BJ9+BK9)+EB9/$AD9)</f>
        <v>9294</v>
      </c>
      <c r="AH9" s="14">
        <f t="shared" si="3"/>
        <v>82308</v>
      </c>
      <c r="AI9" s="9">
        <f t="shared" si="4"/>
        <v>74808</v>
      </c>
      <c r="AJ9" s="9">
        <f t="shared" si="5"/>
        <v>82308</v>
      </c>
      <c r="AK9" s="18">
        <v>2500</v>
      </c>
      <c r="AL9" s="18">
        <v>0</v>
      </c>
      <c r="AM9" s="19">
        <v>0</v>
      </c>
      <c r="AN9" s="19">
        <v>0</v>
      </c>
      <c r="AO9" s="18">
        <v>0</v>
      </c>
      <c r="AP9" s="18">
        <v>1400</v>
      </c>
      <c r="AQ9" s="18">
        <v>0</v>
      </c>
      <c r="AR9" s="19">
        <v>0</v>
      </c>
      <c r="AS9" s="19">
        <v>0</v>
      </c>
      <c r="AT9" s="6">
        <v>0</v>
      </c>
      <c r="AU9" s="9">
        <v>0</v>
      </c>
      <c r="AV9" s="9">
        <v>6234</v>
      </c>
      <c r="AW9" s="14">
        <v>0</v>
      </c>
      <c r="AX9" s="14">
        <v>0</v>
      </c>
      <c r="AY9" s="14">
        <v>0</v>
      </c>
      <c r="AZ9" s="14">
        <v>0</v>
      </c>
      <c r="BA9" s="24">
        <f t="shared" ref="BA9:BA41" si="128">IF(OR($M9="CO",$M9="BA",$M9="HB",$M9="HC"),IF(OR($R9="COZUMEL",$R9="ISLA MUJERES",$R9="BENITO JUAREZ",$R9="TULUM",$R9="SOLIDARIDAD",$R9="DELEGACION CUAUHTEMOC",$R9="PUERTO MORELOS"),SUM($AU9:$AV9)*20%,0),0)</f>
        <v>0</v>
      </c>
      <c r="BB9" s="14">
        <v>0</v>
      </c>
      <c r="BC9" s="9">
        <v>625</v>
      </c>
      <c r="BD9" s="14">
        <v>0</v>
      </c>
      <c r="BE9" s="14">
        <v>1269.25</v>
      </c>
      <c r="BF9" s="14">
        <v>0</v>
      </c>
      <c r="BG9" s="14">
        <v>0</v>
      </c>
      <c r="BH9" s="14">
        <v>0</v>
      </c>
      <c r="BI9" s="9">
        <v>0</v>
      </c>
      <c r="BJ9" s="14">
        <v>0</v>
      </c>
      <c r="BK9" s="14">
        <v>0</v>
      </c>
      <c r="BL9" s="9">
        <v>810</v>
      </c>
      <c r="BM9" s="9">
        <v>800</v>
      </c>
      <c r="BN9" s="9">
        <v>825</v>
      </c>
      <c r="BO9" s="14">
        <v>0</v>
      </c>
      <c r="BP9" s="9">
        <v>0</v>
      </c>
      <c r="BQ9" s="9">
        <v>0</v>
      </c>
      <c r="BR9" s="21">
        <f t="shared" ref="BR9:BR41" si="129">SUM(AU9:BQ9)</f>
        <v>10563.25</v>
      </c>
      <c r="BS9" s="21">
        <f t="shared" ref="BS9:BS41" si="130">SUM(AU9,AV9,BI9,BL9,BM9,BN9,BO9,BP9)</f>
        <v>8669</v>
      </c>
      <c r="BT9" s="9">
        <f t="shared" ref="BT9:BT41" si="131">AU9*$AD9</f>
        <v>0</v>
      </c>
      <c r="BU9" s="9">
        <f t="shared" ref="BU9:BU41" si="132">AV9*$AD9</f>
        <v>74808</v>
      </c>
      <c r="BV9" s="9">
        <f t="shared" ref="BV9:BV41" si="133">AW9*$AD9</f>
        <v>0</v>
      </c>
      <c r="BW9" s="9">
        <f t="shared" ref="BW9:BW41" si="134">AX9*$AD9</f>
        <v>0</v>
      </c>
      <c r="BX9" s="9">
        <f t="shared" ref="BX9:BX41" si="135">AY9*$AD9</f>
        <v>0</v>
      </c>
      <c r="BY9" s="9">
        <f t="shared" ref="BY9:BY41" si="136">AZ9*$AD9</f>
        <v>0</v>
      </c>
      <c r="BZ9" s="9">
        <f t="shared" ref="BZ9:BZ41" si="137">BA9*$AD9</f>
        <v>0</v>
      </c>
      <c r="CA9" s="9">
        <f t="shared" ref="CA9:CA41" si="138">BB9*$AD9</f>
        <v>0</v>
      </c>
      <c r="CB9" s="9">
        <f t="shared" ref="CB9:CB41" si="139">BC9*$AD9</f>
        <v>7500</v>
      </c>
      <c r="CC9" s="9">
        <f t="shared" ref="CC9:CC41" si="140">BD9*$AD9</f>
        <v>0</v>
      </c>
      <c r="CD9" s="9">
        <f t="shared" ref="CD9:CD41" si="141">BE9*$AD9</f>
        <v>15231</v>
      </c>
      <c r="CE9" s="9">
        <f t="shared" ref="CE9:CE41" si="142">BF9*$AD9</f>
        <v>0</v>
      </c>
      <c r="CF9" s="9">
        <f t="shared" ref="CF9:CF41" si="143">BG9*$AD9</f>
        <v>0</v>
      </c>
      <c r="CG9" s="9">
        <f t="shared" ref="CG9:CG41" si="144">BH9*$AD9</f>
        <v>0</v>
      </c>
      <c r="CH9" s="9">
        <f t="shared" ref="CH9:CH41" si="145">BI9*$AD9</f>
        <v>0</v>
      </c>
      <c r="CI9" s="9">
        <f t="shared" ref="CI9:CI41" si="146">BJ9*$AD9</f>
        <v>0</v>
      </c>
      <c r="CJ9" s="9">
        <f t="shared" ref="CJ9:CJ41" si="147">BK9*$AD9</f>
        <v>0</v>
      </c>
      <c r="CK9" s="9">
        <f t="shared" ref="CK9:CK41" si="148">BL9*$AD9</f>
        <v>9720</v>
      </c>
      <c r="CL9" s="9">
        <f t="shared" ref="CL9:CL41" si="149">BM9*$AD9</f>
        <v>9600</v>
      </c>
      <c r="CM9" s="9">
        <f t="shared" ref="CM9:CM41" si="150">BN9*$AD9</f>
        <v>9900</v>
      </c>
      <c r="CN9" s="9">
        <f t="shared" ref="CN9:CN41" si="151">BO9*$AD9</f>
        <v>0</v>
      </c>
      <c r="CO9" s="9">
        <f t="shared" ref="CO9:CO41" si="152">BP9*$AD9</f>
        <v>0</v>
      </c>
      <c r="CP9" s="9">
        <f t="shared" ref="CP9:CP41" si="153">BQ9*$AD9</f>
        <v>0</v>
      </c>
      <c r="CQ9" s="9">
        <f t="shared" ref="CQ9:CQ41" si="154">SUM(BT9:CP9)</f>
        <v>126759</v>
      </c>
      <c r="CR9" s="9">
        <f t="shared" ref="CR9:CR41" si="155">+AI9*9.97%</f>
        <v>7458.3576000000012</v>
      </c>
      <c r="CS9" s="9">
        <f t="shared" ref="CS9:CS41" si="156">AL9</f>
        <v>0</v>
      </c>
      <c r="CT9" s="9">
        <f t="shared" si="30"/>
        <v>4115.4000000000005</v>
      </c>
      <c r="CU9" s="9">
        <f t="shared" si="31"/>
        <v>4259.4389999999994</v>
      </c>
      <c r="CV9" s="9">
        <f t="shared" ref="CV9:CV41" si="157">AH9*AT9/100</f>
        <v>0</v>
      </c>
      <c r="CW9" s="9">
        <f t="shared" ref="CW9:CW41" si="158">SUM(BT9:BU9)*5%</f>
        <v>3740.4</v>
      </c>
      <c r="CX9" s="9">
        <f t="shared" ref="CX9:CX41" si="159">IF(OR($J9="3010",$J9="3020",$J9="3030",$J9="3040",$J9="3050",$J9="3060",$J9="3070",$J9="3080",$J9="3090",$J9="4000",$J9="4040",$J9="4050",$J9="4060",$J9="4070",$J9="4080",$J9="4090"),0,IF(OR($M9="CO",$M9="HC",$M9="BA",$M9="HB"),2000,0))</f>
        <v>2000</v>
      </c>
      <c r="CY9" s="9">
        <f t="shared" ref="CY9:CY41" si="160">SUM(CR9:CX9)</f>
        <v>21573.596600000001</v>
      </c>
      <c r="DA9" s="9">
        <f t="shared" ref="DA9:DA41" si="161">(+AG9/30)*X9/12*$AD9</f>
        <v>15490</v>
      </c>
      <c r="DB9" s="9">
        <f t="shared" ref="DB9:DB41" si="162">AX9*1</f>
        <v>0</v>
      </c>
      <c r="DC9" s="9">
        <f t="shared" ref="DC9:DC41" si="163">+(BE9)/30*X9/12*$AD9</f>
        <v>2115.4166666666665</v>
      </c>
      <c r="DD9" s="9">
        <f t="shared" ref="DD9:DD41" si="164">BF9/30*X9/12*$AD9</f>
        <v>0</v>
      </c>
      <c r="DE9" s="9">
        <f t="shared" ref="DE9:DE41" si="165">BG9/30*X9/12*$AD9</f>
        <v>0</v>
      </c>
      <c r="DF9" s="9">
        <f t="shared" ref="DF9:DF41" si="166">+(BH9)/30*X9/12*$AD9</f>
        <v>0</v>
      </c>
      <c r="DG9" s="9">
        <f t="shared" ref="DG9:DG41" si="167">AG9/30*Y9/12*$AD9</f>
        <v>7435.2000000000007</v>
      </c>
      <c r="DH9" s="9">
        <f t="shared" ref="DH9:DH41" si="168">IF(OR(M9="BA",M9="HB"),1600,IF(OR(M9="CO",M9="HC",),1600,0))</f>
        <v>1600</v>
      </c>
      <c r="DI9" s="9">
        <f t="shared" si="41"/>
        <v>2500</v>
      </c>
      <c r="DJ9" s="9">
        <f t="shared" si="42"/>
        <v>1850</v>
      </c>
      <c r="DK9" s="9">
        <f t="shared" si="43"/>
        <v>500</v>
      </c>
      <c r="DL9" s="9">
        <f t="shared" ref="DL9:DL41" si="169">+AE9</f>
        <v>0</v>
      </c>
      <c r="DM9" s="9">
        <f t="shared" ref="DM9:DM41" si="170">IF(M9="HC",1,0)*((+V9*12+W9))*((AG9+BE9+BF9+BG9+BH9)/30)+IF(M9="HB",1,0)*((+V9)*12+W9)*((AG9+BE9+BF9+BG9+BH9)/30)</f>
        <v>0</v>
      </c>
      <c r="DN9" s="9">
        <f t="shared" ref="DN9:DN41" si="171">IF(OR(M9="CO",M9="HC",M9="BA",M9="HB"),IF(V9=15,3500,IF(OR(V9=20,V9=25,V9=30,V9=35,V9=40,V9=45,V9=50),V9*2300,0)),0)</f>
        <v>103500</v>
      </c>
      <c r="DO9" s="14">
        <v>0</v>
      </c>
      <c r="DP9" s="9">
        <f t="shared" ref="DP9:DP41" si="172">IF(AND(OR($M9="BA",$M9="HB",$M9="CO",$M9="HC"),$S9="MASCULINO"),2500,0)</f>
        <v>2500</v>
      </c>
      <c r="DQ9" s="9">
        <f t="shared" ref="DQ9:DQ41" si="173">IF(AND(OR($M9="BA",$M9="HB",$M9="CO",$M9="HC"),$S9="FEMENINO"),2500,0)</f>
        <v>0</v>
      </c>
      <c r="DR9" s="9">
        <f t="shared" si="46"/>
        <v>1000</v>
      </c>
      <c r="DS9" s="9">
        <f t="shared" ref="DS9:DS41" si="174">IF(OR($J9="3010",$J9="3020",$J9="3030",$J9="3040",$J9="3050",$J9="3060",$J9="3070",$J9="3080",$J9="3090",$J9="4000",$J9="4040",$J9="4050",$J9="4060",$J9="4070",$J9="4080",$J9="4090"),1500,0)</f>
        <v>0</v>
      </c>
      <c r="DT9" s="9">
        <f t="shared" si="47"/>
        <v>500</v>
      </c>
      <c r="DU9" s="9">
        <f t="shared" ref="DU9:DU41" si="175">+AS9*2</f>
        <v>0</v>
      </c>
      <c r="DV9" s="9">
        <f t="shared" ref="DV9:DV41" si="176">+(AR9)*110%</f>
        <v>0</v>
      </c>
      <c r="DW9" s="9">
        <f t="shared" ref="DW9:DW41" si="177">+(AO9)*110%</f>
        <v>0</v>
      </c>
      <c r="DX9" s="9">
        <f t="shared" ref="DX9:DX41" si="178">AN9*110%</f>
        <v>0</v>
      </c>
      <c r="DY9" s="9">
        <f t="shared" ref="DY9:DY41" si="179">+(AQ9)*110%</f>
        <v>0</v>
      </c>
      <c r="DZ9" s="9">
        <f t="shared" ref="DZ9:DZ41" si="180">(AP9)*110%</f>
        <v>1540.0000000000002</v>
      </c>
      <c r="EA9" s="9">
        <f t="shared" ref="EA9:EA41" si="181">(AM9)*110%</f>
        <v>0</v>
      </c>
      <c r="EB9" s="9">
        <f t="shared" ref="EB9:EB41" si="182">+AF9*220*$AD9</f>
        <v>0</v>
      </c>
      <c r="EC9" s="9">
        <f t="shared" ref="EC9:EC41" si="183">+(AU9+AV9)*30%</f>
        <v>1870.1999999999998</v>
      </c>
      <c r="ED9" s="14">
        <v>0</v>
      </c>
      <c r="EE9" s="9">
        <f t="shared" si="50"/>
        <v>1870.2</v>
      </c>
      <c r="EF9" s="9">
        <f t="shared" si="51"/>
        <v>9351</v>
      </c>
      <c r="EG9" s="9">
        <f t="shared" si="52"/>
        <v>4987.2000000000007</v>
      </c>
      <c r="EH9" s="9">
        <f t="shared" ref="EH9:EH41" si="184">+(AU9)/30*AC9</f>
        <v>0</v>
      </c>
      <c r="EI9" s="9">
        <f t="shared" ref="EI9:EI41" si="185">+(AV9)/30*AC9</f>
        <v>1039</v>
      </c>
      <c r="EJ9" s="9">
        <f t="shared" ref="EJ9:EJ41" si="186">+EZ9</f>
        <v>3787.2921479999995</v>
      </c>
      <c r="EK9" s="53">
        <f t="shared" ref="EK9:EK41" si="187">CQ9+CY9+SUM(DA9:EJ9)</f>
        <v>311768.1054146667</v>
      </c>
      <c r="EL9" s="9"/>
      <c r="EM9" s="9">
        <f t="shared" ref="EM9:EM41" si="188">((BT9+BU9)*$EL$7)</f>
        <v>2244.2399999999998</v>
      </c>
      <c r="EN9" s="9">
        <f t="shared" ref="EN9:EN41" si="189">+BZ9*$EL$7</f>
        <v>0</v>
      </c>
      <c r="EO9" s="9">
        <f t="shared" ref="EO9:EO41" si="190">+(+EM9+EN9)*9.97%</f>
        <v>223.75072800000001</v>
      </c>
      <c r="EP9" s="9">
        <f t="shared" ref="EP9:EP41" si="191">+(EM9 +EN9)*5%</f>
        <v>112.21199999999999</v>
      </c>
      <c r="EQ9" s="9">
        <f t="shared" ref="EQ9:EQ41" si="192">+(+EM9+EB9+EN9)*5.175%</f>
        <v>116.13941999999999</v>
      </c>
      <c r="ER9" s="9">
        <f t="shared" ref="ER9:ER41" si="193">EM9*AT9/100</f>
        <v>0</v>
      </c>
      <c r="ES9" s="9">
        <f t="shared" ref="ES9:ES41" si="194">+EM9*5%</f>
        <v>112.21199999999999</v>
      </c>
      <c r="ET9" s="9">
        <f t="shared" ref="ET9:ET41" si="195">+(EM9+EN9)/AD9/30*X9</f>
        <v>311.69999999999993</v>
      </c>
      <c r="EU9" s="9">
        <f t="shared" ref="EU9:EU41" si="196">+(+EM9+EN9)/AD9/30*Y9</f>
        <v>149.61599999999999</v>
      </c>
      <c r="EV9" s="9">
        <f t="shared" ref="EV9:EV41" si="197">+EM9/AD9/30*AC9</f>
        <v>31.169999999999995</v>
      </c>
      <c r="EW9" s="9">
        <f t="shared" ref="EW9:EW41" si="198">+EM9/AD9/30*AB9</f>
        <v>56.105999999999995</v>
      </c>
      <c r="EX9" s="9">
        <f t="shared" ref="EX9:EX41" si="199">+EM9/AD9/30*AA9</f>
        <v>280.52999999999997</v>
      </c>
      <c r="EY9" s="9">
        <f t="shared" ref="EY9:EY41" si="200">+EM9/AD9/30*Z9</f>
        <v>149.61599999999999</v>
      </c>
      <c r="EZ9" s="9">
        <f t="shared" ref="EZ9:EZ41" si="201">SUM(EM9:EY9)</f>
        <v>3787.2921479999995</v>
      </c>
      <c r="FB9" s="9" t="str">
        <f t="shared" ref="FB9:FB41" si="202">E9</f>
        <v>21111.06.1.06</v>
      </c>
      <c r="FC9" s="21">
        <f t="shared" ref="FC9:FC41" si="203">BT9</f>
        <v>0</v>
      </c>
      <c r="FD9" s="21">
        <f t="shared" ref="FD9:FD41" si="204">EH9</f>
        <v>0</v>
      </c>
      <c r="FE9" s="21">
        <f t="shared" ref="FE9:FE41" si="205">BU9</f>
        <v>74808</v>
      </c>
      <c r="FF9" s="21">
        <f t="shared" ref="FF9:FF41" si="206">EI9</f>
        <v>1039</v>
      </c>
      <c r="FG9" s="21">
        <f t="shared" ref="FG9:FG41" si="207">BZ9</f>
        <v>0</v>
      </c>
      <c r="FH9" s="21">
        <f t="shared" ref="FH9:FH41" si="208">BW9+DB9</f>
        <v>0</v>
      </c>
      <c r="FI9" s="21">
        <f t="shared" ref="FI9:FI41" si="209">BV9</f>
        <v>0</v>
      </c>
      <c r="FJ9" s="21">
        <f t="shared" ref="FJ9:FJ41" si="210">BX9</f>
        <v>0</v>
      </c>
      <c r="FK9" s="21">
        <f t="shared" ref="FK9:FK41" si="211">EB9+CB9</f>
        <v>7500</v>
      </c>
      <c r="FL9" s="21">
        <f t="shared" ref="FL9:FL41" si="212">DM9</f>
        <v>0</v>
      </c>
      <c r="FM9" s="21">
        <f t="shared" ref="FM9:FM41" si="213">DN9</f>
        <v>103500</v>
      </c>
      <c r="FN9" s="21">
        <f t="shared" ref="FN9:FN41" si="214">DA9+DH9</f>
        <v>17090</v>
      </c>
      <c r="FO9" s="21">
        <f t="shared" ref="FO9:FO41" si="215">DG9</f>
        <v>7435.2000000000007</v>
      </c>
      <c r="FP9" s="21">
        <f t="shared" ref="FP9:FP41" si="216">DL9</f>
        <v>0</v>
      </c>
      <c r="FQ9" s="21">
        <f t="shared" ref="FQ9:FQ41" si="217">DJ9+DK9</f>
        <v>2350</v>
      </c>
      <c r="FR9" s="21">
        <f t="shared" ref="FR9:FR41" si="218">DI9</f>
        <v>2500</v>
      </c>
      <c r="FS9" s="21">
        <f t="shared" ref="FS9:FS41" si="219">DC9+CD9</f>
        <v>17346.416666666668</v>
      </c>
      <c r="FT9" s="21">
        <f t="shared" ref="FT9:FT41" si="220">CC9</f>
        <v>0</v>
      </c>
      <c r="FU9" s="21">
        <f t="shared" ref="FU9:FU41" si="221">DD9+CE9</f>
        <v>0</v>
      </c>
      <c r="FV9" s="21">
        <f t="shared" ref="FV9:FV41" si="222">DE9+CF9</f>
        <v>0</v>
      </c>
      <c r="FW9" s="21">
        <f t="shared" ref="FW9:FW41" si="223">DF9+CG9</f>
        <v>0</v>
      </c>
      <c r="FX9" s="21">
        <f t="shared" ref="FX9:FX41" si="224">CH9</f>
        <v>0</v>
      </c>
      <c r="FY9" s="21">
        <f t="shared" ref="FY9:FY41" si="225">CA9+CI9</f>
        <v>0</v>
      </c>
      <c r="FZ9" s="21">
        <f t="shared" ref="FZ9:FZ41" si="226">CJ9</f>
        <v>0</v>
      </c>
      <c r="GA9" s="21">
        <f t="shared" ref="GA9:GA41" si="227">CR9</f>
        <v>7458.3576000000012</v>
      </c>
      <c r="GB9" s="21">
        <f t="shared" ref="GB9:GB41" si="228">CS9</f>
        <v>0</v>
      </c>
      <c r="GC9" s="21">
        <f t="shared" ref="GC9:GC41" si="229">CT9</f>
        <v>4115.4000000000005</v>
      </c>
      <c r="GD9" s="21">
        <f t="shared" ref="GD9:GD41" si="230">CU9</f>
        <v>4259.4389999999994</v>
      </c>
      <c r="GE9" s="21">
        <f t="shared" ref="GE9:GE41" si="231">CV9</f>
        <v>0</v>
      </c>
      <c r="GF9" s="21">
        <f t="shared" ref="GF9:GF41" si="232">CX9</f>
        <v>2000</v>
      </c>
      <c r="GG9" s="21">
        <f t="shared" ref="GG9:GG41" si="233">CW9</f>
        <v>3740.4</v>
      </c>
      <c r="GH9" s="21">
        <f t="shared" ref="GH9:GH41" si="234">DO9</f>
        <v>0</v>
      </c>
      <c r="GI9" s="21">
        <f t="shared" ref="GI9:GI41" si="235">CK9</f>
        <v>9720</v>
      </c>
      <c r="GJ9" s="21">
        <f t="shared" ref="GJ9:GJ41" si="236">CL9</f>
        <v>9600</v>
      </c>
      <c r="GK9" s="21">
        <f t="shared" ref="GK9:GK41" si="237">CM9</f>
        <v>9900</v>
      </c>
      <c r="GL9" s="21">
        <f t="shared" ref="GL9:GL41" si="238">DP9</f>
        <v>2500</v>
      </c>
      <c r="GM9" s="21">
        <f t="shared" ref="GM9:GM41" si="239">DQ9</f>
        <v>0</v>
      </c>
      <c r="GN9" s="21">
        <f t="shared" ref="GN9:GN41" si="240">BY9</f>
        <v>0</v>
      </c>
      <c r="GO9" s="21">
        <f t="shared" ref="GO9:GO41" si="241">DS9</f>
        <v>0</v>
      </c>
      <c r="GP9" s="21">
        <f t="shared" ref="GP9:GP41" si="242">DT9</f>
        <v>500</v>
      </c>
      <c r="GQ9" s="21">
        <f t="shared" ref="GQ9:GQ41" si="243">DV9</f>
        <v>0</v>
      </c>
      <c r="GR9" s="21">
        <f t="shared" ref="GR9:GR41" si="244">DW9</f>
        <v>0</v>
      </c>
      <c r="GS9" s="21">
        <f t="shared" ref="GS9:GS41" si="245">DX9</f>
        <v>0</v>
      </c>
      <c r="GT9" s="21">
        <f t="shared" ref="GT9:GT41" si="246">DU9</f>
        <v>0</v>
      </c>
      <c r="GU9" s="21">
        <f t="shared" ref="GU9:GU41" si="247">CN9</f>
        <v>0</v>
      </c>
      <c r="GV9" s="21">
        <f t="shared" ref="GV9:GV41" si="248">DR9</f>
        <v>1000</v>
      </c>
      <c r="GW9" s="21">
        <f t="shared" ref="GW9:GW41" si="249">DY9</f>
        <v>0</v>
      </c>
      <c r="GX9" s="21">
        <f t="shared" ref="GX9:GX41" si="250">CO9</f>
        <v>0</v>
      </c>
      <c r="GY9" s="21">
        <f t="shared" ref="GY9:GY41" si="251">DZ9</f>
        <v>1540.0000000000002</v>
      </c>
      <c r="GZ9" s="21">
        <f t="shared" ref="GZ9:GZ41" si="252">EA9</f>
        <v>0</v>
      </c>
      <c r="HA9" s="21">
        <f t="shared" ref="HA9:HA41" si="253">EE9</f>
        <v>1870.2</v>
      </c>
      <c r="HB9" s="21">
        <f t="shared" ref="HB9:HB41" si="254">EC9</f>
        <v>1870.1999999999998</v>
      </c>
      <c r="HC9" s="21">
        <f t="shared" ref="HC9:HC41" si="255">CP9</f>
        <v>0</v>
      </c>
      <c r="HD9" s="21">
        <f t="shared" ref="HD9:HD41" si="256">ED9</f>
        <v>0</v>
      </c>
      <c r="HE9" s="21">
        <v>0</v>
      </c>
      <c r="HF9" s="21">
        <f t="shared" ref="HF9:HF41" si="257">EJ9</f>
        <v>3787.2921479999995</v>
      </c>
      <c r="HG9" s="21">
        <f t="shared" ref="HG9:HG41" si="258">EF9</f>
        <v>9351</v>
      </c>
      <c r="HH9" s="21">
        <f t="shared" ref="HH9:HH41" si="259">EG9</f>
        <v>4987.2000000000007</v>
      </c>
      <c r="HI9" s="21">
        <f t="shared" ref="HI9:HI41" si="260">SUM(FC9:HH9)</f>
        <v>311768.10541466664</v>
      </c>
      <c r="HJ9" s="21">
        <f t="shared" ref="HJ9:HJ41" si="261">(FC9+FD9+FE9+FF9+FG9+FH9+FS9+FU9+FW9+FX9+FI9+FV9+FK9+FL9+FM9+FN9+FO9+GI9+GL9+GM9+GO9+GQ9+GT9+GY9+HA9+FP9+HE9+HF9+HG9+HH9+GJ9+GK9+FQ9+FT9+FR9+FY9+FZ9+GH9+GP9+GR9+GS9+GU9+GV9+GX9+GW9+GZ9+HC9)*0</f>
        <v>0</v>
      </c>
      <c r="HK9" s="21">
        <f t="shared" ref="HK9:HK41" si="262">(DA9+DP9+DQ9+DS9+DT9+DN9+DH9)*21%</f>
        <v>25953.899999999998</v>
      </c>
      <c r="HL9" s="21">
        <f t="shared" ref="HL9:HL41" si="263">HI9+HJ9+HK9</f>
        <v>337722.00541466667</v>
      </c>
      <c r="HM9" s="21">
        <f t="shared" ref="HM9:HM41" si="264">+HI9-EK9</f>
        <v>0</v>
      </c>
    </row>
    <row r="10" spans="1:221" s="6" customFormat="1" ht="12.75">
      <c r="C10" s="8">
        <v>3</v>
      </c>
      <c r="D10" s="6" t="s">
        <v>334</v>
      </c>
      <c r="E10" s="6" t="str">
        <f t="shared" si="0"/>
        <v>21111.06.1.06</v>
      </c>
      <c r="F10" s="6" t="str">
        <f t="shared" si="1"/>
        <v>07-001</v>
      </c>
      <c r="G10" s="6" t="str">
        <f t="shared" si="2"/>
        <v>1.5.08.26.001</v>
      </c>
      <c r="H10" s="27" t="s">
        <v>107</v>
      </c>
      <c r="I10" s="27" t="s">
        <v>94</v>
      </c>
      <c r="J10" s="17" t="s">
        <v>20</v>
      </c>
      <c r="K10" s="6" t="s">
        <v>167</v>
      </c>
      <c r="L10" s="6" t="s">
        <v>77</v>
      </c>
      <c r="M10" s="7" t="s">
        <v>3</v>
      </c>
      <c r="N10" s="7" t="s">
        <v>162</v>
      </c>
      <c r="Q10" s="29"/>
      <c r="R10" s="6" t="s">
        <v>215</v>
      </c>
      <c r="S10" s="6" t="s">
        <v>129</v>
      </c>
      <c r="T10" s="6" t="s">
        <v>78</v>
      </c>
      <c r="U10" s="8">
        <v>0</v>
      </c>
      <c r="V10" s="13">
        <v>27</v>
      </c>
      <c r="W10" s="28">
        <v>4</v>
      </c>
      <c r="X10" s="8">
        <v>50</v>
      </c>
      <c r="Y10" s="8">
        <v>24</v>
      </c>
      <c r="Z10" s="8">
        <v>24</v>
      </c>
      <c r="AA10" s="8">
        <v>45</v>
      </c>
      <c r="AB10" s="8">
        <v>9</v>
      </c>
      <c r="AC10" s="8">
        <v>5</v>
      </c>
      <c r="AD10" s="13">
        <v>12</v>
      </c>
      <c r="AE10" s="5">
        <v>0</v>
      </c>
      <c r="AF10" s="5">
        <v>0</v>
      </c>
      <c r="AG10" s="9">
        <f t="shared" si="127"/>
        <v>10243</v>
      </c>
      <c r="AH10" s="14">
        <f t="shared" si="3"/>
        <v>93696</v>
      </c>
      <c r="AI10" s="9">
        <f t="shared" si="4"/>
        <v>86196</v>
      </c>
      <c r="AJ10" s="9">
        <f t="shared" si="5"/>
        <v>93696</v>
      </c>
      <c r="AK10" s="18">
        <v>2500</v>
      </c>
      <c r="AL10" s="18">
        <v>0</v>
      </c>
      <c r="AM10" s="19">
        <v>0</v>
      </c>
      <c r="AN10" s="19">
        <v>0</v>
      </c>
      <c r="AO10" s="18">
        <v>0</v>
      </c>
      <c r="AP10" s="19">
        <v>1400</v>
      </c>
      <c r="AQ10" s="18">
        <v>0</v>
      </c>
      <c r="AR10" s="19">
        <v>0</v>
      </c>
      <c r="AS10" s="19">
        <v>0</v>
      </c>
      <c r="AT10" s="6">
        <v>3.25</v>
      </c>
      <c r="AU10" s="9">
        <v>0</v>
      </c>
      <c r="AV10" s="9">
        <v>7183</v>
      </c>
      <c r="AW10" s="14">
        <v>0</v>
      </c>
      <c r="AX10" s="14">
        <v>0</v>
      </c>
      <c r="AY10" s="14">
        <v>0</v>
      </c>
      <c r="AZ10" s="14">
        <v>0</v>
      </c>
      <c r="BA10" s="24">
        <f t="shared" si="128"/>
        <v>0</v>
      </c>
      <c r="BB10" s="14">
        <v>0</v>
      </c>
      <c r="BC10" s="9">
        <v>625</v>
      </c>
      <c r="BD10" s="14">
        <v>0</v>
      </c>
      <c r="BE10" s="14">
        <v>1269.25</v>
      </c>
      <c r="BF10" s="14">
        <v>0</v>
      </c>
      <c r="BG10" s="14">
        <v>0</v>
      </c>
      <c r="BH10" s="14">
        <v>0</v>
      </c>
      <c r="BI10" s="9">
        <v>0</v>
      </c>
      <c r="BJ10" s="14">
        <v>0</v>
      </c>
      <c r="BK10" s="14">
        <v>0</v>
      </c>
      <c r="BL10" s="9">
        <v>810</v>
      </c>
      <c r="BM10" s="9">
        <v>800</v>
      </c>
      <c r="BN10" s="9">
        <v>825</v>
      </c>
      <c r="BO10" s="14">
        <v>0</v>
      </c>
      <c r="BP10" s="9">
        <v>0</v>
      </c>
      <c r="BQ10" s="9">
        <v>0</v>
      </c>
      <c r="BR10" s="21">
        <f t="shared" si="129"/>
        <v>11512.25</v>
      </c>
      <c r="BS10" s="21">
        <f t="shared" si="130"/>
        <v>9618</v>
      </c>
      <c r="BT10" s="9">
        <f t="shared" si="131"/>
        <v>0</v>
      </c>
      <c r="BU10" s="9">
        <f t="shared" si="132"/>
        <v>86196</v>
      </c>
      <c r="BV10" s="9">
        <f t="shared" si="133"/>
        <v>0</v>
      </c>
      <c r="BW10" s="9">
        <f t="shared" si="134"/>
        <v>0</v>
      </c>
      <c r="BX10" s="9">
        <f t="shared" si="135"/>
        <v>0</v>
      </c>
      <c r="BY10" s="9">
        <f t="shared" si="136"/>
        <v>0</v>
      </c>
      <c r="BZ10" s="9">
        <f t="shared" si="137"/>
        <v>0</v>
      </c>
      <c r="CA10" s="9">
        <f t="shared" si="138"/>
        <v>0</v>
      </c>
      <c r="CB10" s="9">
        <f t="shared" si="139"/>
        <v>7500</v>
      </c>
      <c r="CC10" s="9">
        <f t="shared" si="140"/>
        <v>0</v>
      </c>
      <c r="CD10" s="9">
        <f t="shared" si="141"/>
        <v>15231</v>
      </c>
      <c r="CE10" s="9">
        <f t="shared" si="142"/>
        <v>0</v>
      </c>
      <c r="CF10" s="9">
        <f t="shared" si="143"/>
        <v>0</v>
      </c>
      <c r="CG10" s="9">
        <f t="shared" si="144"/>
        <v>0</v>
      </c>
      <c r="CH10" s="9">
        <f t="shared" si="145"/>
        <v>0</v>
      </c>
      <c r="CI10" s="9">
        <f t="shared" si="146"/>
        <v>0</v>
      </c>
      <c r="CJ10" s="9">
        <f t="shared" si="147"/>
        <v>0</v>
      </c>
      <c r="CK10" s="9">
        <f t="shared" si="148"/>
        <v>9720</v>
      </c>
      <c r="CL10" s="9">
        <f t="shared" si="149"/>
        <v>9600</v>
      </c>
      <c r="CM10" s="9">
        <f t="shared" si="150"/>
        <v>9900</v>
      </c>
      <c r="CN10" s="9">
        <f t="shared" si="151"/>
        <v>0</v>
      </c>
      <c r="CO10" s="9">
        <f t="shared" si="152"/>
        <v>0</v>
      </c>
      <c r="CP10" s="9">
        <f t="shared" si="153"/>
        <v>0</v>
      </c>
      <c r="CQ10" s="9">
        <f t="shared" si="154"/>
        <v>138147</v>
      </c>
      <c r="CR10" s="9">
        <f t="shared" si="155"/>
        <v>8593.7412000000004</v>
      </c>
      <c r="CS10" s="9">
        <f t="shared" si="156"/>
        <v>0</v>
      </c>
      <c r="CT10" s="9">
        <f t="shared" si="30"/>
        <v>4684.8</v>
      </c>
      <c r="CU10" s="9">
        <f t="shared" si="31"/>
        <v>4848.768</v>
      </c>
      <c r="CV10" s="9">
        <f t="shared" si="157"/>
        <v>3045.12</v>
      </c>
      <c r="CW10" s="9">
        <f t="shared" si="158"/>
        <v>4309.8</v>
      </c>
      <c r="CX10" s="9">
        <f t="shared" si="159"/>
        <v>2000</v>
      </c>
      <c r="CY10" s="9">
        <f t="shared" si="160"/>
        <v>27482.229199999998</v>
      </c>
      <c r="DA10" s="9">
        <f t="shared" si="161"/>
        <v>17071.666666666668</v>
      </c>
      <c r="DB10" s="9">
        <f t="shared" si="162"/>
        <v>0</v>
      </c>
      <c r="DC10" s="9">
        <f t="shared" si="163"/>
        <v>2115.4166666666665</v>
      </c>
      <c r="DD10" s="9">
        <f t="shared" si="164"/>
        <v>0</v>
      </c>
      <c r="DE10" s="9">
        <f t="shared" si="165"/>
        <v>0</v>
      </c>
      <c r="DF10" s="9">
        <f t="shared" si="166"/>
        <v>0</v>
      </c>
      <c r="DG10" s="9">
        <f t="shared" si="167"/>
        <v>8194.4</v>
      </c>
      <c r="DH10" s="9">
        <f t="shared" si="168"/>
        <v>1600</v>
      </c>
      <c r="DI10" s="9">
        <f t="shared" si="41"/>
        <v>2500</v>
      </c>
      <c r="DJ10" s="9">
        <f t="shared" si="42"/>
        <v>1850</v>
      </c>
      <c r="DK10" s="9">
        <f t="shared" si="43"/>
        <v>500</v>
      </c>
      <c r="DL10" s="9">
        <f t="shared" si="169"/>
        <v>0</v>
      </c>
      <c r="DM10" s="9">
        <f t="shared" si="170"/>
        <v>0</v>
      </c>
      <c r="DN10" s="9">
        <f t="shared" si="171"/>
        <v>0</v>
      </c>
      <c r="DO10" s="14">
        <v>0</v>
      </c>
      <c r="DP10" s="9">
        <f t="shared" si="172"/>
        <v>2500</v>
      </c>
      <c r="DQ10" s="9">
        <f t="shared" si="173"/>
        <v>0</v>
      </c>
      <c r="DR10" s="9">
        <f t="shared" si="46"/>
        <v>1000</v>
      </c>
      <c r="DS10" s="9">
        <f t="shared" si="174"/>
        <v>0</v>
      </c>
      <c r="DT10" s="9">
        <f t="shared" si="47"/>
        <v>500</v>
      </c>
      <c r="DU10" s="9">
        <f t="shared" si="175"/>
        <v>0</v>
      </c>
      <c r="DV10" s="9">
        <f t="shared" si="176"/>
        <v>0</v>
      </c>
      <c r="DW10" s="9">
        <f t="shared" si="177"/>
        <v>0</v>
      </c>
      <c r="DX10" s="9">
        <f t="shared" si="178"/>
        <v>0</v>
      </c>
      <c r="DY10" s="9">
        <f t="shared" si="179"/>
        <v>0</v>
      </c>
      <c r="DZ10" s="9">
        <f t="shared" si="180"/>
        <v>1540.0000000000002</v>
      </c>
      <c r="EA10" s="9">
        <f t="shared" si="181"/>
        <v>0</v>
      </c>
      <c r="EB10" s="9">
        <f t="shared" si="182"/>
        <v>0</v>
      </c>
      <c r="EC10" s="9">
        <f t="shared" si="183"/>
        <v>2154.9</v>
      </c>
      <c r="ED10" s="14">
        <v>0</v>
      </c>
      <c r="EE10" s="9">
        <f t="shared" si="50"/>
        <v>2154.9</v>
      </c>
      <c r="EF10" s="9">
        <f t="shared" si="51"/>
        <v>10774.5</v>
      </c>
      <c r="EG10" s="9">
        <f t="shared" si="52"/>
        <v>5746.4</v>
      </c>
      <c r="EH10" s="9">
        <f t="shared" si="184"/>
        <v>0</v>
      </c>
      <c r="EI10" s="9">
        <f t="shared" si="185"/>
        <v>1197.1666666666667</v>
      </c>
      <c r="EJ10" s="9">
        <f t="shared" si="186"/>
        <v>4447.8716259999992</v>
      </c>
      <c r="EK10" s="53">
        <f t="shared" si="187"/>
        <v>231476.45082600001</v>
      </c>
      <c r="EL10" s="9"/>
      <c r="EM10" s="9">
        <f t="shared" si="188"/>
        <v>2585.88</v>
      </c>
      <c r="EN10" s="9">
        <f t="shared" si="189"/>
        <v>0</v>
      </c>
      <c r="EO10" s="9">
        <f t="shared" si="190"/>
        <v>257.81223600000004</v>
      </c>
      <c r="EP10" s="9">
        <f t="shared" si="191"/>
        <v>129.29400000000001</v>
      </c>
      <c r="EQ10" s="9">
        <f t="shared" si="192"/>
        <v>133.81929</v>
      </c>
      <c r="ER10" s="9">
        <f t="shared" si="193"/>
        <v>84.0411</v>
      </c>
      <c r="ES10" s="9">
        <f t="shared" si="194"/>
        <v>129.29400000000001</v>
      </c>
      <c r="ET10" s="9">
        <f t="shared" si="195"/>
        <v>359.15000000000003</v>
      </c>
      <c r="EU10" s="9">
        <f t="shared" si="196"/>
        <v>172.39200000000002</v>
      </c>
      <c r="EV10" s="9">
        <f t="shared" si="197"/>
        <v>35.915000000000006</v>
      </c>
      <c r="EW10" s="9">
        <f t="shared" si="198"/>
        <v>64.647000000000006</v>
      </c>
      <c r="EX10" s="9">
        <f t="shared" si="199"/>
        <v>323.23500000000001</v>
      </c>
      <c r="EY10" s="9">
        <f t="shared" si="200"/>
        <v>172.39200000000002</v>
      </c>
      <c r="EZ10" s="9">
        <f t="shared" si="201"/>
        <v>4447.8716259999992</v>
      </c>
      <c r="FB10" s="9" t="str">
        <f t="shared" si="202"/>
        <v>21111.06.1.06</v>
      </c>
      <c r="FC10" s="21">
        <f t="shared" si="203"/>
        <v>0</v>
      </c>
      <c r="FD10" s="21">
        <f t="shared" si="204"/>
        <v>0</v>
      </c>
      <c r="FE10" s="21">
        <f t="shared" si="205"/>
        <v>86196</v>
      </c>
      <c r="FF10" s="21">
        <f t="shared" si="206"/>
        <v>1197.1666666666667</v>
      </c>
      <c r="FG10" s="21">
        <f t="shared" si="207"/>
        <v>0</v>
      </c>
      <c r="FH10" s="21">
        <f t="shared" si="208"/>
        <v>0</v>
      </c>
      <c r="FI10" s="21">
        <f t="shared" si="209"/>
        <v>0</v>
      </c>
      <c r="FJ10" s="21">
        <f t="shared" si="210"/>
        <v>0</v>
      </c>
      <c r="FK10" s="21">
        <f t="shared" si="211"/>
        <v>7500</v>
      </c>
      <c r="FL10" s="21">
        <f t="shared" si="212"/>
        <v>0</v>
      </c>
      <c r="FM10" s="21">
        <f t="shared" si="213"/>
        <v>0</v>
      </c>
      <c r="FN10" s="21">
        <f t="shared" si="214"/>
        <v>18671.666666666668</v>
      </c>
      <c r="FO10" s="21">
        <f t="shared" si="215"/>
        <v>8194.4</v>
      </c>
      <c r="FP10" s="21">
        <f t="shared" si="216"/>
        <v>0</v>
      </c>
      <c r="FQ10" s="21">
        <f t="shared" si="217"/>
        <v>2350</v>
      </c>
      <c r="FR10" s="21">
        <f t="shared" si="218"/>
        <v>2500</v>
      </c>
      <c r="FS10" s="21">
        <f t="shared" si="219"/>
        <v>17346.416666666668</v>
      </c>
      <c r="FT10" s="21">
        <f t="shared" si="220"/>
        <v>0</v>
      </c>
      <c r="FU10" s="21">
        <f t="shared" si="221"/>
        <v>0</v>
      </c>
      <c r="FV10" s="21">
        <f t="shared" si="222"/>
        <v>0</v>
      </c>
      <c r="FW10" s="21">
        <f t="shared" si="223"/>
        <v>0</v>
      </c>
      <c r="FX10" s="21">
        <f t="shared" si="224"/>
        <v>0</v>
      </c>
      <c r="FY10" s="21">
        <f t="shared" si="225"/>
        <v>0</v>
      </c>
      <c r="FZ10" s="21">
        <f t="shared" si="226"/>
        <v>0</v>
      </c>
      <c r="GA10" s="21">
        <f t="shared" si="227"/>
        <v>8593.7412000000004</v>
      </c>
      <c r="GB10" s="21">
        <f t="shared" si="228"/>
        <v>0</v>
      </c>
      <c r="GC10" s="21">
        <f t="shared" si="229"/>
        <v>4684.8</v>
      </c>
      <c r="GD10" s="21">
        <f t="shared" si="230"/>
        <v>4848.768</v>
      </c>
      <c r="GE10" s="21">
        <f t="shared" si="231"/>
        <v>3045.12</v>
      </c>
      <c r="GF10" s="21">
        <f t="shared" si="232"/>
        <v>2000</v>
      </c>
      <c r="GG10" s="21">
        <f t="shared" si="233"/>
        <v>4309.8</v>
      </c>
      <c r="GH10" s="21">
        <f t="shared" si="234"/>
        <v>0</v>
      </c>
      <c r="GI10" s="21">
        <f t="shared" si="235"/>
        <v>9720</v>
      </c>
      <c r="GJ10" s="21">
        <f t="shared" si="236"/>
        <v>9600</v>
      </c>
      <c r="GK10" s="21">
        <f t="shared" si="237"/>
        <v>9900</v>
      </c>
      <c r="GL10" s="21">
        <f t="shared" si="238"/>
        <v>2500</v>
      </c>
      <c r="GM10" s="21">
        <f t="shared" si="239"/>
        <v>0</v>
      </c>
      <c r="GN10" s="21">
        <f t="shared" si="240"/>
        <v>0</v>
      </c>
      <c r="GO10" s="21">
        <f t="shared" si="241"/>
        <v>0</v>
      </c>
      <c r="GP10" s="21">
        <f t="shared" si="242"/>
        <v>500</v>
      </c>
      <c r="GQ10" s="21">
        <f t="shared" si="243"/>
        <v>0</v>
      </c>
      <c r="GR10" s="21">
        <f t="shared" si="244"/>
        <v>0</v>
      </c>
      <c r="GS10" s="21">
        <f t="shared" si="245"/>
        <v>0</v>
      </c>
      <c r="GT10" s="21">
        <f t="shared" si="246"/>
        <v>0</v>
      </c>
      <c r="GU10" s="21">
        <f t="shared" si="247"/>
        <v>0</v>
      </c>
      <c r="GV10" s="21">
        <f t="shared" si="248"/>
        <v>1000</v>
      </c>
      <c r="GW10" s="21">
        <f t="shared" si="249"/>
        <v>0</v>
      </c>
      <c r="GX10" s="21">
        <f t="shared" si="250"/>
        <v>0</v>
      </c>
      <c r="GY10" s="21">
        <f t="shared" si="251"/>
        <v>1540.0000000000002</v>
      </c>
      <c r="GZ10" s="21">
        <f t="shared" si="252"/>
        <v>0</v>
      </c>
      <c r="HA10" s="21">
        <f t="shared" si="253"/>
        <v>2154.9</v>
      </c>
      <c r="HB10" s="21">
        <f t="shared" si="254"/>
        <v>2154.9</v>
      </c>
      <c r="HC10" s="21">
        <f t="shared" si="255"/>
        <v>0</v>
      </c>
      <c r="HD10" s="21">
        <f t="shared" si="256"/>
        <v>0</v>
      </c>
      <c r="HE10" s="21">
        <v>0</v>
      </c>
      <c r="HF10" s="21">
        <f t="shared" si="257"/>
        <v>4447.8716259999992</v>
      </c>
      <c r="HG10" s="21">
        <f t="shared" si="258"/>
        <v>10774.5</v>
      </c>
      <c r="HH10" s="21">
        <f t="shared" si="259"/>
        <v>5746.4</v>
      </c>
      <c r="HI10" s="21">
        <f t="shared" si="260"/>
        <v>231476.45082599996</v>
      </c>
      <c r="HJ10" s="21">
        <f t="shared" si="261"/>
        <v>0</v>
      </c>
      <c r="HK10" s="21">
        <f t="shared" si="262"/>
        <v>4551.05</v>
      </c>
      <c r="HL10" s="21">
        <f t="shared" si="263"/>
        <v>236027.50082599994</v>
      </c>
      <c r="HM10" s="21">
        <f t="shared" si="264"/>
        <v>0</v>
      </c>
    </row>
    <row r="11" spans="1:221" s="6" customFormat="1" ht="12.75">
      <c r="C11" s="8">
        <v>4</v>
      </c>
      <c r="D11" s="6" t="s">
        <v>335</v>
      </c>
      <c r="E11" s="6" t="str">
        <f t="shared" si="0"/>
        <v>21111.06.1.06</v>
      </c>
      <c r="F11" s="6" t="str">
        <f t="shared" si="1"/>
        <v>06-001</v>
      </c>
      <c r="G11" s="6" t="str">
        <f t="shared" si="2"/>
        <v>1.5.08.26.001</v>
      </c>
      <c r="H11" s="27" t="s">
        <v>125</v>
      </c>
      <c r="I11" s="27" t="s">
        <v>101</v>
      </c>
      <c r="J11" s="17" t="s">
        <v>19</v>
      </c>
      <c r="K11" s="6" t="s">
        <v>167</v>
      </c>
      <c r="L11" s="6" t="s">
        <v>77</v>
      </c>
      <c r="M11" s="7" t="s">
        <v>3</v>
      </c>
      <c r="N11" s="7" t="s">
        <v>162</v>
      </c>
      <c r="Q11" s="29"/>
      <c r="R11" s="6" t="s">
        <v>214</v>
      </c>
      <c r="S11" s="6" t="s">
        <v>129</v>
      </c>
      <c r="T11" s="6" t="s">
        <v>78</v>
      </c>
      <c r="U11" s="8">
        <v>0</v>
      </c>
      <c r="V11" s="13">
        <v>32</v>
      </c>
      <c r="W11" s="28">
        <v>5</v>
      </c>
      <c r="X11" s="8">
        <v>50</v>
      </c>
      <c r="Y11" s="8">
        <v>24</v>
      </c>
      <c r="Z11" s="8">
        <v>24</v>
      </c>
      <c r="AA11" s="8">
        <v>45</v>
      </c>
      <c r="AB11" s="8">
        <v>9</v>
      </c>
      <c r="AC11" s="8">
        <v>5</v>
      </c>
      <c r="AD11" s="13">
        <v>12</v>
      </c>
      <c r="AE11" s="5">
        <v>0</v>
      </c>
      <c r="AF11" s="5">
        <v>1</v>
      </c>
      <c r="AG11" s="9">
        <f t="shared" si="127"/>
        <v>9519</v>
      </c>
      <c r="AH11" s="14">
        <f t="shared" si="3"/>
        <v>82368</v>
      </c>
      <c r="AI11" s="9">
        <f t="shared" si="4"/>
        <v>74868</v>
      </c>
      <c r="AJ11" s="9">
        <f t="shared" si="5"/>
        <v>85008</v>
      </c>
      <c r="AK11" s="18">
        <v>2500</v>
      </c>
      <c r="AL11" s="18">
        <v>0</v>
      </c>
      <c r="AM11" s="19">
        <v>500</v>
      </c>
      <c r="AN11" s="19">
        <v>0</v>
      </c>
      <c r="AO11" s="18">
        <v>0</v>
      </c>
      <c r="AP11" s="19">
        <v>1400</v>
      </c>
      <c r="AQ11" s="18">
        <v>0</v>
      </c>
      <c r="AR11" s="19">
        <v>0</v>
      </c>
      <c r="AS11" s="19">
        <v>1400</v>
      </c>
      <c r="AT11" s="6">
        <v>3.25</v>
      </c>
      <c r="AU11" s="9">
        <v>0</v>
      </c>
      <c r="AV11" s="9">
        <v>6239</v>
      </c>
      <c r="AW11" s="14">
        <v>0</v>
      </c>
      <c r="AX11" s="14">
        <v>0</v>
      </c>
      <c r="AY11" s="14">
        <v>0</v>
      </c>
      <c r="AZ11" s="14">
        <v>0</v>
      </c>
      <c r="BA11" s="24">
        <f t="shared" si="128"/>
        <v>0</v>
      </c>
      <c r="BB11" s="14">
        <v>0</v>
      </c>
      <c r="BC11" s="9">
        <v>625</v>
      </c>
      <c r="BD11" s="14">
        <v>0</v>
      </c>
      <c r="BE11" s="14">
        <v>1269.25</v>
      </c>
      <c r="BF11" s="14">
        <v>0</v>
      </c>
      <c r="BG11" s="14">
        <v>0</v>
      </c>
      <c r="BH11" s="14">
        <v>0</v>
      </c>
      <c r="BI11" s="9">
        <v>0</v>
      </c>
      <c r="BJ11" s="14">
        <v>0</v>
      </c>
      <c r="BK11" s="14">
        <v>0</v>
      </c>
      <c r="BL11" s="9">
        <v>810</v>
      </c>
      <c r="BM11" s="9">
        <v>800</v>
      </c>
      <c r="BN11" s="9">
        <v>825</v>
      </c>
      <c r="BO11" s="14">
        <v>0</v>
      </c>
      <c r="BP11" s="9">
        <v>0</v>
      </c>
      <c r="BQ11" s="9">
        <v>0</v>
      </c>
      <c r="BR11" s="21">
        <f t="shared" si="129"/>
        <v>10568.25</v>
      </c>
      <c r="BS11" s="21">
        <f t="shared" si="130"/>
        <v>8674</v>
      </c>
      <c r="BT11" s="9">
        <f t="shared" si="131"/>
        <v>0</v>
      </c>
      <c r="BU11" s="9">
        <f t="shared" si="132"/>
        <v>74868</v>
      </c>
      <c r="BV11" s="9">
        <f t="shared" si="133"/>
        <v>0</v>
      </c>
      <c r="BW11" s="9">
        <f t="shared" si="134"/>
        <v>0</v>
      </c>
      <c r="BX11" s="9">
        <f t="shared" si="135"/>
        <v>0</v>
      </c>
      <c r="BY11" s="9">
        <f t="shared" si="136"/>
        <v>0</v>
      </c>
      <c r="BZ11" s="9">
        <f t="shared" si="137"/>
        <v>0</v>
      </c>
      <c r="CA11" s="9">
        <f t="shared" si="138"/>
        <v>0</v>
      </c>
      <c r="CB11" s="9">
        <f t="shared" si="139"/>
        <v>7500</v>
      </c>
      <c r="CC11" s="9">
        <f t="shared" si="140"/>
        <v>0</v>
      </c>
      <c r="CD11" s="9">
        <f t="shared" si="141"/>
        <v>15231</v>
      </c>
      <c r="CE11" s="9">
        <f t="shared" si="142"/>
        <v>0</v>
      </c>
      <c r="CF11" s="9">
        <f t="shared" si="143"/>
        <v>0</v>
      </c>
      <c r="CG11" s="9">
        <f t="shared" si="144"/>
        <v>0</v>
      </c>
      <c r="CH11" s="9">
        <f t="shared" si="145"/>
        <v>0</v>
      </c>
      <c r="CI11" s="9">
        <f t="shared" si="146"/>
        <v>0</v>
      </c>
      <c r="CJ11" s="9">
        <f t="shared" si="147"/>
        <v>0</v>
      </c>
      <c r="CK11" s="9">
        <f t="shared" si="148"/>
        <v>9720</v>
      </c>
      <c r="CL11" s="9">
        <f t="shared" si="149"/>
        <v>9600</v>
      </c>
      <c r="CM11" s="9">
        <f t="shared" si="150"/>
        <v>9900</v>
      </c>
      <c r="CN11" s="9">
        <f t="shared" si="151"/>
        <v>0</v>
      </c>
      <c r="CO11" s="9">
        <f t="shared" si="152"/>
        <v>0</v>
      </c>
      <c r="CP11" s="9">
        <f t="shared" si="153"/>
        <v>0</v>
      </c>
      <c r="CQ11" s="9">
        <f t="shared" si="154"/>
        <v>126819</v>
      </c>
      <c r="CR11" s="9">
        <f t="shared" si="155"/>
        <v>7464.3396000000012</v>
      </c>
      <c r="CS11" s="9">
        <f t="shared" si="156"/>
        <v>0</v>
      </c>
      <c r="CT11" s="9">
        <f t="shared" si="30"/>
        <v>4250.4000000000005</v>
      </c>
      <c r="CU11" s="9">
        <f t="shared" si="31"/>
        <v>4399.1639999999998</v>
      </c>
      <c r="CV11" s="9">
        <f t="shared" si="157"/>
        <v>2676.96</v>
      </c>
      <c r="CW11" s="9">
        <f t="shared" si="158"/>
        <v>3743.4</v>
      </c>
      <c r="CX11" s="9">
        <f t="shared" si="159"/>
        <v>2000</v>
      </c>
      <c r="CY11" s="9">
        <f t="shared" si="160"/>
        <v>24534.263600000002</v>
      </c>
      <c r="DA11" s="9">
        <f t="shared" si="161"/>
        <v>15865</v>
      </c>
      <c r="DB11" s="9">
        <f t="shared" si="162"/>
        <v>0</v>
      </c>
      <c r="DC11" s="9">
        <f t="shared" si="163"/>
        <v>2115.4166666666665</v>
      </c>
      <c r="DD11" s="9">
        <f t="shared" si="164"/>
        <v>0</v>
      </c>
      <c r="DE11" s="9">
        <f t="shared" si="165"/>
        <v>0</v>
      </c>
      <c r="DF11" s="9">
        <f t="shared" si="166"/>
        <v>0</v>
      </c>
      <c r="DG11" s="9">
        <f t="shared" si="167"/>
        <v>7615.2000000000007</v>
      </c>
      <c r="DH11" s="9">
        <f t="shared" si="168"/>
        <v>1600</v>
      </c>
      <c r="DI11" s="9">
        <f t="shared" si="41"/>
        <v>2500</v>
      </c>
      <c r="DJ11" s="9">
        <f t="shared" si="42"/>
        <v>1850</v>
      </c>
      <c r="DK11" s="9">
        <f t="shared" si="43"/>
        <v>500</v>
      </c>
      <c r="DL11" s="9">
        <f t="shared" si="169"/>
        <v>0</v>
      </c>
      <c r="DM11" s="9">
        <f t="shared" si="170"/>
        <v>0</v>
      </c>
      <c r="DN11" s="9">
        <f t="shared" si="171"/>
        <v>0</v>
      </c>
      <c r="DO11" s="14">
        <v>0</v>
      </c>
      <c r="DP11" s="9">
        <f t="shared" si="172"/>
        <v>2500</v>
      </c>
      <c r="DQ11" s="9">
        <f t="shared" si="173"/>
        <v>0</v>
      </c>
      <c r="DR11" s="9">
        <f t="shared" si="46"/>
        <v>1000</v>
      </c>
      <c r="DS11" s="9">
        <f t="shared" si="174"/>
        <v>0</v>
      </c>
      <c r="DT11" s="9">
        <f t="shared" si="47"/>
        <v>500</v>
      </c>
      <c r="DU11" s="9">
        <f t="shared" si="175"/>
        <v>2800</v>
      </c>
      <c r="DV11" s="9">
        <f t="shared" si="176"/>
        <v>0</v>
      </c>
      <c r="DW11" s="9">
        <f t="shared" si="177"/>
        <v>0</v>
      </c>
      <c r="DX11" s="9">
        <f t="shared" si="178"/>
        <v>0</v>
      </c>
      <c r="DY11" s="9">
        <f t="shared" si="179"/>
        <v>0</v>
      </c>
      <c r="DZ11" s="9">
        <f t="shared" si="180"/>
        <v>1540.0000000000002</v>
      </c>
      <c r="EA11" s="9">
        <f t="shared" si="181"/>
        <v>550</v>
      </c>
      <c r="EB11" s="9">
        <f t="shared" si="182"/>
        <v>2640</v>
      </c>
      <c r="EC11" s="9">
        <f t="shared" si="183"/>
        <v>1871.6999999999998</v>
      </c>
      <c r="ED11" s="14">
        <v>0</v>
      </c>
      <c r="EE11" s="9">
        <f t="shared" si="50"/>
        <v>1871.7</v>
      </c>
      <c r="EF11" s="9">
        <f t="shared" si="51"/>
        <v>9358.5</v>
      </c>
      <c r="EG11" s="9">
        <f t="shared" si="52"/>
        <v>4991.2</v>
      </c>
      <c r="EH11" s="9">
        <f t="shared" si="184"/>
        <v>0</v>
      </c>
      <c r="EI11" s="9">
        <f t="shared" si="185"/>
        <v>1039.8333333333333</v>
      </c>
      <c r="EJ11" s="9">
        <f t="shared" si="186"/>
        <v>3999.9460579999995</v>
      </c>
      <c r="EK11" s="53">
        <f t="shared" si="187"/>
        <v>218061.759658</v>
      </c>
      <c r="EL11" s="9"/>
      <c r="EM11" s="9">
        <f t="shared" si="188"/>
        <v>2246.04</v>
      </c>
      <c r="EN11" s="9">
        <f t="shared" si="189"/>
        <v>0</v>
      </c>
      <c r="EO11" s="9">
        <f t="shared" si="190"/>
        <v>223.93018800000002</v>
      </c>
      <c r="EP11" s="9">
        <f t="shared" si="191"/>
        <v>112.30200000000001</v>
      </c>
      <c r="EQ11" s="9">
        <f t="shared" si="192"/>
        <v>252.85256999999999</v>
      </c>
      <c r="ER11" s="9">
        <f t="shared" si="193"/>
        <v>72.996300000000005</v>
      </c>
      <c r="ES11" s="9">
        <f t="shared" si="194"/>
        <v>112.30200000000001</v>
      </c>
      <c r="ET11" s="9">
        <f t="shared" si="195"/>
        <v>311.95</v>
      </c>
      <c r="EU11" s="9">
        <f t="shared" si="196"/>
        <v>149.73599999999999</v>
      </c>
      <c r="EV11" s="9">
        <f t="shared" si="197"/>
        <v>31.195</v>
      </c>
      <c r="EW11" s="9">
        <f t="shared" si="198"/>
        <v>56.150999999999996</v>
      </c>
      <c r="EX11" s="9">
        <f t="shared" si="199"/>
        <v>280.755</v>
      </c>
      <c r="EY11" s="9">
        <f t="shared" si="200"/>
        <v>149.73599999999999</v>
      </c>
      <c r="EZ11" s="9">
        <f t="shared" si="201"/>
        <v>3999.9460579999995</v>
      </c>
      <c r="FB11" s="9" t="str">
        <f t="shared" si="202"/>
        <v>21111.06.1.06</v>
      </c>
      <c r="FC11" s="21">
        <f t="shared" si="203"/>
        <v>0</v>
      </c>
      <c r="FD11" s="21">
        <f t="shared" si="204"/>
        <v>0</v>
      </c>
      <c r="FE11" s="21">
        <f t="shared" si="205"/>
        <v>74868</v>
      </c>
      <c r="FF11" s="21">
        <f t="shared" si="206"/>
        <v>1039.8333333333333</v>
      </c>
      <c r="FG11" s="21">
        <f t="shared" si="207"/>
        <v>0</v>
      </c>
      <c r="FH11" s="21">
        <f t="shared" si="208"/>
        <v>0</v>
      </c>
      <c r="FI11" s="21">
        <f t="shared" si="209"/>
        <v>0</v>
      </c>
      <c r="FJ11" s="21">
        <f t="shared" si="210"/>
        <v>0</v>
      </c>
      <c r="FK11" s="21">
        <f t="shared" si="211"/>
        <v>10140</v>
      </c>
      <c r="FL11" s="21">
        <f t="shared" si="212"/>
        <v>0</v>
      </c>
      <c r="FM11" s="21">
        <f t="shared" si="213"/>
        <v>0</v>
      </c>
      <c r="FN11" s="21">
        <f t="shared" si="214"/>
        <v>17465</v>
      </c>
      <c r="FO11" s="21">
        <f t="shared" si="215"/>
        <v>7615.2000000000007</v>
      </c>
      <c r="FP11" s="21">
        <f t="shared" si="216"/>
        <v>0</v>
      </c>
      <c r="FQ11" s="21">
        <f t="shared" si="217"/>
        <v>2350</v>
      </c>
      <c r="FR11" s="21">
        <f t="shared" si="218"/>
        <v>2500</v>
      </c>
      <c r="FS11" s="21">
        <f t="shared" si="219"/>
        <v>17346.416666666668</v>
      </c>
      <c r="FT11" s="21">
        <f t="shared" si="220"/>
        <v>0</v>
      </c>
      <c r="FU11" s="21">
        <f t="shared" si="221"/>
        <v>0</v>
      </c>
      <c r="FV11" s="21">
        <f t="shared" si="222"/>
        <v>0</v>
      </c>
      <c r="FW11" s="21">
        <f t="shared" si="223"/>
        <v>0</v>
      </c>
      <c r="FX11" s="21">
        <f t="shared" si="224"/>
        <v>0</v>
      </c>
      <c r="FY11" s="21">
        <f t="shared" si="225"/>
        <v>0</v>
      </c>
      <c r="FZ11" s="21">
        <f t="shared" si="226"/>
        <v>0</v>
      </c>
      <c r="GA11" s="21">
        <f t="shared" si="227"/>
        <v>7464.3396000000012</v>
      </c>
      <c r="GB11" s="21">
        <f t="shared" si="228"/>
        <v>0</v>
      </c>
      <c r="GC11" s="21">
        <f t="shared" si="229"/>
        <v>4250.4000000000005</v>
      </c>
      <c r="GD11" s="21">
        <f t="shared" si="230"/>
        <v>4399.1639999999998</v>
      </c>
      <c r="GE11" s="21">
        <f t="shared" si="231"/>
        <v>2676.96</v>
      </c>
      <c r="GF11" s="21">
        <f t="shared" si="232"/>
        <v>2000</v>
      </c>
      <c r="GG11" s="21">
        <f t="shared" si="233"/>
        <v>3743.4</v>
      </c>
      <c r="GH11" s="21">
        <f t="shared" si="234"/>
        <v>0</v>
      </c>
      <c r="GI11" s="21">
        <f t="shared" si="235"/>
        <v>9720</v>
      </c>
      <c r="GJ11" s="21">
        <f t="shared" si="236"/>
        <v>9600</v>
      </c>
      <c r="GK11" s="21">
        <f t="shared" si="237"/>
        <v>9900</v>
      </c>
      <c r="GL11" s="21">
        <f t="shared" si="238"/>
        <v>2500</v>
      </c>
      <c r="GM11" s="21">
        <f t="shared" si="239"/>
        <v>0</v>
      </c>
      <c r="GN11" s="21">
        <f t="shared" si="240"/>
        <v>0</v>
      </c>
      <c r="GO11" s="21">
        <f t="shared" si="241"/>
        <v>0</v>
      </c>
      <c r="GP11" s="21">
        <f t="shared" si="242"/>
        <v>500</v>
      </c>
      <c r="GQ11" s="21">
        <f t="shared" si="243"/>
        <v>0</v>
      </c>
      <c r="GR11" s="21">
        <f t="shared" si="244"/>
        <v>0</v>
      </c>
      <c r="GS11" s="21">
        <f t="shared" si="245"/>
        <v>0</v>
      </c>
      <c r="GT11" s="21">
        <f t="shared" si="246"/>
        <v>2800</v>
      </c>
      <c r="GU11" s="21">
        <f t="shared" si="247"/>
        <v>0</v>
      </c>
      <c r="GV11" s="21">
        <f t="shared" si="248"/>
        <v>1000</v>
      </c>
      <c r="GW11" s="21">
        <f t="shared" si="249"/>
        <v>0</v>
      </c>
      <c r="GX11" s="21">
        <f t="shared" si="250"/>
        <v>0</v>
      </c>
      <c r="GY11" s="21">
        <f t="shared" si="251"/>
        <v>1540.0000000000002</v>
      </c>
      <c r="GZ11" s="21">
        <f t="shared" si="252"/>
        <v>550</v>
      </c>
      <c r="HA11" s="21">
        <f t="shared" si="253"/>
        <v>1871.7</v>
      </c>
      <c r="HB11" s="21">
        <f t="shared" si="254"/>
        <v>1871.6999999999998</v>
      </c>
      <c r="HC11" s="21">
        <f t="shared" si="255"/>
        <v>0</v>
      </c>
      <c r="HD11" s="21">
        <f t="shared" si="256"/>
        <v>0</v>
      </c>
      <c r="HE11" s="21">
        <v>0</v>
      </c>
      <c r="HF11" s="21">
        <f t="shared" si="257"/>
        <v>3999.9460579999995</v>
      </c>
      <c r="HG11" s="21">
        <f t="shared" si="258"/>
        <v>9358.5</v>
      </c>
      <c r="HH11" s="21">
        <f t="shared" si="259"/>
        <v>4991.2</v>
      </c>
      <c r="HI11" s="21">
        <f t="shared" si="260"/>
        <v>218061.759658</v>
      </c>
      <c r="HJ11" s="21">
        <f t="shared" si="261"/>
        <v>0</v>
      </c>
      <c r="HK11" s="21">
        <f t="shared" si="262"/>
        <v>4297.6499999999996</v>
      </c>
      <c r="HL11" s="21">
        <f t="shared" si="263"/>
        <v>222359.40965799999</v>
      </c>
      <c r="HM11" s="21">
        <f t="shared" si="264"/>
        <v>0</v>
      </c>
    </row>
    <row r="12" spans="1:221" s="6" customFormat="1" ht="12.75">
      <c r="C12" s="8">
        <v>5</v>
      </c>
      <c r="D12" s="6" t="s">
        <v>335</v>
      </c>
      <c r="E12" s="6" t="str">
        <f t="shared" si="0"/>
        <v>21111.06.1.06</v>
      </c>
      <c r="F12" s="6" t="str">
        <f t="shared" si="1"/>
        <v>06-001</v>
      </c>
      <c r="G12" s="6" t="str">
        <f t="shared" si="2"/>
        <v>1.5.08.26.001</v>
      </c>
      <c r="H12" s="27" t="s">
        <v>126</v>
      </c>
      <c r="I12" s="27" t="s">
        <v>102</v>
      </c>
      <c r="J12" s="17" t="s">
        <v>19</v>
      </c>
      <c r="K12" s="6" t="s">
        <v>167</v>
      </c>
      <c r="L12" s="6" t="s">
        <v>77</v>
      </c>
      <c r="M12" s="7" t="s">
        <v>3</v>
      </c>
      <c r="N12" s="7" t="s">
        <v>162</v>
      </c>
      <c r="Q12" s="29"/>
      <c r="R12" s="6" t="s">
        <v>214</v>
      </c>
      <c r="S12" s="6" t="s">
        <v>129</v>
      </c>
      <c r="T12" s="6" t="s">
        <v>78</v>
      </c>
      <c r="U12" s="8">
        <v>0</v>
      </c>
      <c r="V12" s="13">
        <v>31</v>
      </c>
      <c r="W12" s="28">
        <v>4</v>
      </c>
      <c r="X12" s="8">
        <v>50</v>
      </c>
      <c r="Y12" s="8">
        <v>24</v>
      </c>
      <c r="Z12" s="8">
        <v>24</v>
      </c>
      <c r="AA12" s="8">
        <v>45</v>
      </c>
      <c r="AB12" s="8">
        <v>9</v>
      </c>
      <c r="AC12" s="8">
        <v>5</v>
      </c>
      <c r="AD12" s="13">
        <v>12</v>
      </c>
      <c r="AE12" s="5">
        <v>0</v>
      </c>
      <c r="AF12" s="5">
        <v>0</v>
      </c>
      <c r="AG12" s="9">
        <f t="shared" si="127"/>
        <v>9299</v>
      </c>
      <c r="AH12" s="14">
        <f t="shared" si="3"/>
        <v>82368</v>
      </c>
      <c r="AI12" s="9">
        <f t="shared" si="4"/>
        <v>74868</v>
      </c>
      <c r="AJ12" s="9">
        <f t="shared" si="5"/>
        <v>82368</v>
      </c>
      <c r="AK12" s="18">
        <v>2500</v>
      </c>
      <c r="AL12" s="18">
        <v>0</v>
      </c>
      <c r="AM12" s="19">
        <v>500</v>
      </c>
      <c r="AN12" s="19">
        <v>0</v>
      </c>
      <c r="AO12" s="18">
        <v>0</v>
      </c>
      <c r="AP12" s="19">
        <v>0</v>
      </c>
      <c r="AQ12" s="18">
        <v>0</v>
      </c>
      <c r="AR12" s="19">
        <v>0</v>
      </c>
      <c r="AS12" s="19">
        <v>1400</v>
      </c>
      <c r="AT12" s="6">
        <v>3.25</v>
      </c>
      <c r="AU12" s="9">
        <v>0</v>
      </c>
      <c r="AV12" s="9">
        <v>6239</v>
      </c>
      <c r="AW12" s="14">
        <v>0</v>
      </c>
      <c r="AX12" s="14">
        <v>0</v>
      </c>
      <c r="AY12" s="14">
        <v>0</v>
      </c>
      <c r="AZ12" s="14">
        <v>0</v>
      </c>
      <c r="BA12" s="24">
        <f t="shared" si="128"/>
        <v>0</v>
      </c>
      <c r="BB12" s="14">
        <v>0</v>
      </c>
      <c r="BC12" s="9">
        <v>625</v>
      </c>
      <c r="BD12" s="14">
        <v>0</v>
      </c>
      <c r="BE12" s="14">
        <v>1269.25</v>
      </c>
      <c r="BF12" s="14">
        <v>0</v>
      </c>
      <c r="BG12" s="14">
        <v>0</v>
      </c>
      <c r="BH12" s="14">
        <v>0</v>
      </c>
      <c r="BI12" s="9">
        <v>0</v>
      </c>
      <c r="BJ12" s="14">
        <v>0</v>
      </c>
      <c r="BK12" s="14">
        <v>0</v>
      </c>
      <c r="BL12" s="9">
        <v>810</v>
      </c>
      <c r="BM12" s="9">
        <v>800</v>
      </c>
      <c r="BN12" s="9">
        <v>825</v>
      </c>
      <c r="BO12" s="14">
        <v>0</v>
      </c>
      <c r="BP12" s="9">
        <v>0</v>
      </c>
      <c r="BQ12" s="9">
        <v>0</v>
      </c>
      <c r="BR12" s="21">
        <f t="shared" si="129"/>
        <v>10568.25</v>
      </c>
      <c r="BS12" s="21">
        <f t="shared" si="130"/>
        <v>8674</v>
      </c>
      <c r="BT12" s="9">
        <f t="shared" si="131"/>
        <v>0</v>
      </c>
      <c r="BU12" s="9">
        <f t="shared" si="132"/>
        <v>74868</v>
      </c>
      <c r="BV12" s="9">
        <f t="shared" si="133"/>
        <v>0</v>
      </c>
      <c r="BW12" s="9">
        <f t="shared" si="134"/>
        <v>0</v>
      </c>
      <c r="BX12" s="9">
        <f t="shared" si="135"/>
        <v>0</v>
      </c>
      <c r="BY12" s="9">
        <f t="shared" si="136"/>
        <v>0</v>
      </c>
      <c r="BZ12" s="9">
        <f t="shared" si="137"/>
        <v>0</v>
      </c>
      <c r="CA12" s="9">
        <f t="shared" si="138"/>
        <v>0</v>
      </c>
      <c r="CB12" s="9">
        <f t="shared" si="139"/>
        <v>7500</v>
      </c>
      <c r="CC12" s="9">
        <f t="shared" si="140"/>
        <v>0</v>
      </c>
      <c r="CD12" s="9">
        <f t="shared" si="141"/>
        <v>15231</v>
      </c>
      <c r="CE12" s="9">
        <f t="shared" si="142"/>
        <v>0</v>
      </c>
      <c r="CF12" s="9">
        <f t="shared" si="143"/>
        <v>0</v>
      </c>
      <c r="CG12" s="9">
        <f t="shared" si="144"/>
        <v>0</v>
      </c>
      <c r="CH12" s="9">
        <f t="shared" si="145"/>
        <v>0</v>
      </c>
      <c r="CI12" s="9">
        <f t="shared" si="146"/>
        <v>0</v>
      </c>
      <c r="CJ12" s="9">
        <f t="shared" si="147"/>
        <v>0</v>
      </c>
      <c r="CK12" s="9">
        <f t="shared" si="148"/>
        <v>9720</v>
      </c>
      <c r="CL12" s="9">
        <f t="shared" si="149"/>
        <v>9600</v>
      </c>
      <c r="CM12" s="9">
        <f t="shared" si="150"/>
        <v>9900</v>
      </c>
      <c r="CN12" s="9">
        <f t="shared" si="151"/>
        <v>0</v>
      </c>
      <c r="CO12" s="9">
        <f t="shared" si="152"/>
        <v>0</v>
      </c>
      <c r="CP12" s="9">
        <f t="shared" si="153"/>
        <v>0</v>
      </c>
      <c r="CQ12" s="9">
        <f t="shared" si="154"/>
        <v>126819</v>
      </c>
      <c r="CR12" s="9">
        <f t="shared" si="155"/>
        <v>7464.3396000000012</v>
      </c>
      <c r="CS12" s="9">
        <f t="shared" si="156"/>
        <v>0</v>
      </c>
      <c r="CT12" s="9">
        <f t="shared" si="30"/>
        <v>4118.4000000000005</v>
      </c>
      <c r="CU12" s="9">
        <f t="shared" si="31"/>
        <v>4262.5439999999999</v>
      </c>
      <c r="CV12" s="9">
        <f t="shared" si="157"/>
        <v>2676.96</v>
      </c>
      <c r="CW12" s="9">
        <f t="shared" si="158"/>
        <v>3743.4</v>
      </c>
      <c r="CX12" s="9">
        <f t="shared" si="159"/>
        <v>2000</v>
      </c>
      <c r="CY12" s="9">
        <f t="shared" si="160"/>
        <v>24265.643600000003</v>
      </c>
      <c r="DA12" s="9">
        <f t="shared" si="161"/>
        <v>15498.333333333332</v>
      </c>
      <c r="DB12" s="9">
        <f t="shared" si="162"/>
        <v>0</v>
      </c>
      <c r="DC12" s="9">
        <f t="shared" si="163"/>
        <v>2115.4166666666665</v>
      </c>
      <c r="DD12" s="9">
        <f t="shared" si="164"/>
        <v>0</v>
      </c>
      <c r="DE12" s="9">
        <f t="shared" si="165"/>
        <v>0</v>
      </c>
      <c r="DF12" s="9">
        <f t="shared" si="166"/>
        <v>0</v>
      </c>
      <c r="DG12" s="9">
        <f t="shared" si="167"/>
        <v>7439.1999999999989</v>
      </c>
      <c r="DH12" s="9">
        <f t="shared" si="168"/>
        <v>1600</v>
      </c>
      <c r="DI12" s="9">
        <f t="shared" si="41"/>
        <v>2500</v>
      </c>
      <c r="DJ12" s="9">
        <f t="shared" si="42"/>
        <v>1850</v>
      </c>
      <c r="DK12" s="9">
        <f t="shared" si="43"/>
        <v>500</v>
      </c>
      <c r="DL12" s="9">
        <f t="shared" si="169"/>
        <v>0</v>
      </c>
      <c r="DM12" s="9">
        <f t="shared" si="170"/>
        <v>0</v>
      </c>
      <c r="DN12" s="9">
        <f t="shared" si="171"/>
        <v>0</v>
      </c>
      <c r="DO12" s="14">
        <v>0</v>
      </c>
      <c r="DP12" s="9">
        <f t="shared" si="172"/>
        <v>2500</v>
      </c>
      <c r="DQ12" s="9">
        <f t="shared" si="173"/>
        <v>0</v>
      </c>
      <c r="DR12" s="9">
        <f t="shared" si="46"/>
        <v>1000</v>
      </c>
      <c r="DS12" s="9">
        <f t="shared" si="174"/>
        <v>0</v>
      </c>
      <c r="DT12" s="9">
        <f t="shared" si="47"/>
        <v>500</v>
      </c>
      <c r="DU12" s="9">
        <f t="shared" si="175"/>
        <v>2800</v>
      </c>
      <c r="DV12" s="9">
        <f t="shared" si="176"/>
        <v>0</v>
      </c>
      <c r="DW12" s="9">
        <f t="shared" si="177"/>
        <v>0</v>
      </c>
      <c r="DX12" s="9">
        <f t="shared" si="178"/>
        <v>0</v>
      </c>
      <c r="DY12" s="9">
        <f t="shared" si="179"/>
        <v>0</v>
      </c>
      <c r="DZ12" s="9">
        <f t="shared" si="180"/>
        <v>0</v>
      </c>
      <c r="EA12" s="9">
        <f t="shared" si="181"/>
        <v>550</v>
      </c>
      <c r="EB12" s="9">
        <f t="shared" si="182"/>
        <v>0</v>
      </c>
      <c r="EC12" s="9">
        <f t="shared" si="183"/>
        <v>1871.6999999999998</v>
      </c>
      <c r="ED12" s="14">
        <v>0</v>
      </c>
      <c r="EE12" s="9">
        <f t="shared" si="50"/>
        <v>1871.7</v>
      </c>
      <c r="EF12" s="9">
        <f t="shared" si="51"/>
        <v>9358.5</v>
      </c>
      <c r="EG12" s="9">
        <f t="shared" si="52"/>
        <v>4991.2</v>
      </c>
      <c r="EH12" s="9">
        <f t="shared" si="184"/>
        <v>0</v>
      </c>
      <c r="EI12" s="9">
        <f t="shared" si="185"/>
        <v>1039.8333333333333</v>
      </c>
      <c r="EJ12" s="9">
        <f t="shared" si="186"/>
        <v>3863.3260579999996</v>
      </c>
      <c r="EK12" s="53">
        <f t="shared" si="187"/>
        <v>212933.85299133335</v>
      </c>
      <c r="EL12" s="9"/>
      <c r="EM12" s="9">
        <f t="shared" si="188"/>
        <v>2246.04</v>
      </c>
      <c r="EN12" s="9">
        <f t="shared" si="189"/>
        <v>0</v>
      </c>
      <c r="EO12" s="9">
        <f t="shared" si="190"/>
        <v>223.93018800000002</v>
      </c>
      <c r="EP12" s="9">
        <f t="shared" si="191"/>
        <v>112.30200000000001</v>
      </c>
      <c r="EQ12" s="9">
        <f t="shared" si="192"/>
        <v>116.23257</v>
      </c>
      <c r="ER12" s="9">
        <f t="shared" si="193"/>
        <v>72.996300000000005</v>
      </c>
      <c r="ES12" s="9">
        <f t="shared" si="194"/>
        <v>112.30200000000001</v>
      </c>
      <c r="ET12" s="9">
        <f t="shared" si="195"/>
        <v>311.95</v>
      </c>
      <c r="EU12" s="9">
        <f t="shared" si="196"/>
        <v>149.73599999999999</v>
      </c>
      <c r="EV12" s="9">
        <f t="shared" si="197"/>
        <v>31.195</v>
      </c>
      <c r="EW12" s="9">
        <f t="shared" si="198"/>
        <v>56.150999999999996</v>
      </c>
      <c r="EX12" s="9">
        <f t="shared" si="199"/>
        <v>280.755</v>
      </c>
      <c r="EY12" s="9">
        <f t="shared" si="200"/>
        <v>149.73599999999999</v>
      </c>
      <c r="EZ12" s="9">
        <f t="shared" si="201"/>
        <v>3863.3260579999996</v>
      </c>
      <c r="FB12" s="9" t="str">
        <f t="shared" si="202"/>
        <v>21111.06.1.06</v>
      </c>
      <c r="FC12" s="21">
        <f t="shared" si="203"/>
        <v>0</v>
      </c>
      <c r="FD12" s="21">
        <f t="shared" si="204"/>
        <v>0</v>
      </c>
      <c r="FE12" s="21">
        <f t="shared" si="205"/>
        <v>74868</v>
      </c>
      <c r="FF12" s="21">
        <f t="shared" si="206"/>
        <v>1039.8333333333333</v>
      </c>
      <c r="FG12" s="21">
        <f t="shared" si="207"/>
        <v>0</v>
      </c>
      <c r="FH12" s="21">
        <f t="shared" si="208"/>
        <v>0</v>
      </c>
      <c r="FI12" s="21">
        <f t="shared" si="209"/>
        <v>0</v>
      </c>
      <c r="FJ12" s="21">
        <f t="shared" si="210"/>
        <v>0</v>
      </c>
      <c r="FK12" s="21">
        <f t="shared" si="211"/>
        <v>7500</v>
      </c>
      <c r="FL12" s="21">
        <f t="shared" si="212"/>
        <v>0</v>
      </c>
      <c r="FM12" s="21">
        <f t="shared" si="213"/>
        <v>0</v>
      </c>
      <c r="FN12" s="21">
        <f t="shared" si="214"/>
        <v>17098.333333333332</v>
      </c>
      <c r="FO12" s="21">
        <f t="shared" si="215"/>
        <v>7439.1999999999989</v>
      </c>
      <c r="FP12" s="21">
        <f t="shared" si="216"/>
        <v>0</v>
      </c>
      <c r="FQ12" s="21">
        <f t="shared" si="217"/>
        <v>2350</v>
      </c>
      <c r="FR12" s="21">
        <f t="shared" si="218"/>
        <v>2500</v>
      </c>
      <c r="FS12" s="21">
        <f t="shared" si="219"/>
        <v>17346.416666666668</v>
      </c>
      <c r="FT12" s="21">
        <f t="shared" si="220"/>
        <v>0</v>
      </c>
      <c r="FU12" s="21">
        <f t="shared" si="221"/>
        <v>0</v>
      </c>
      <c r="FV12" s="21">
        <f t="shared" si="222"/>
        <v>0</v>
      </c>
      <c r="FW12" s="21">
        <f t="shared" si="223"/>
        <v>0</v>
      </c>
      <c r="FX12" s="21">
        <f t="shared" si="224"/>
        <v>0</v>
      </c>
      <c r="FY12" s="21">
        <f t="shared" si="225"/>
        <v>0</v>
      </c>
      <c r="FZ12" s="21">
        <f t="shared" si="226"/>
        <v>0</v>
      </c>
      <c r="GA12" s="21">
        <f t="shared" si="227"/>
        <v>7464.3396000000012</v>
      </c>
      <c r="GB12" s="21">
        <f t="shared" si="228"/>
        <v>0</v>
      </c>
      <c r="GC12" s="21">
        <f t="shared" si="229"/>
        <v>4118.4000000000005</v>
      </c>
      <c r="GD12" s="21">
        <f t="shared" si="230"/>
        <v>4262.5439999999999</v>
      </c>
      <c r="GE12" s="21">
        <f t="shared" si="231"/>
        <v>2676.96</v>
      </c>
      <c r="GF12" s="21">
        <f t="shared" si="232"/>
        <v>2000</v>
      </c>
      <c r="GG12" s="21">
        <f t="shared" si="233"/>
        <v>3743.4</v>
      </c>
      <c r="GH12" s="21">
        <f t="shared" si="234"/>
        <v>0</v>
      </c>
      <c r="GI12" s="21">
        <f t="shared" si="235"/>
        <v>9720</v>
      </c>
      <c r="GJ12" s="21">
        <f t="shared" si="236"/>
        <v>9600</v>
      </c>
      <c r="GK12" s="21">
        <f t="shared" si="237"/>
        <v>9900</v>
      </c>
      <c r="GL12" s="21">
        <f t="shared" si="238"/>
        <v>2500</v>
      </c>
      <c r="GM12" s="21">
        <f t="shared" si="239"/>
        <v>0</v>
      </c>
      <c r="GN12" s="21">
        <f t="shared" si="240"/>
        <v>0</v>
      </c>
      <c r="GO12" s="21">
        <f t="shared" si="241"/>
        <v>0</v>
      </c>
      <c r="GP12" s="21">
        <f t="shared" si="242"/>
        <v>500</v>
      </c>
      <c r="GQ12" s="21">
        <f t="shared" si="243"/>
        <v>0</v>
      </c>
      <c r="GR12" s="21">
        <f t="shared" si="244"/>
        <v>0</v>
      </c>
      <c r="GS12" s="21">
        <f t="shared" si="245"/>
        <v>0</v>
      </c>
      <c r="GT12" s="21">
        <f t="shared" si="246"/>
        <v>2800</v>
      </c>
      <c r="GU12" s="21">
        <f t="shared" si="247"/>
        <v>0</v>
      </c>
      <c r="GV12" s="21">
        <f t="shared" si="248"/>
        <v>1000</v>
      </c>
      <c r="GW12" s="21">
        <f t="shared" si="249"/>
        <v>0</v>
      </c>
      <c r="GX12" s="21">
        <f t="shared" si="250"/>
        <v>0</v>
      </c>
      <c r="GY12" s="21">
        <f t="shared" si="251"/>
        <v>0</v>
      </c>
      <c r="GZ12" s="21">
        <f t="shared" si="252"/>
        <v>550</v>
      </c>
      <c r="HA12" s="21">
        <f t="shared" si="253"/>
        <v>1871.7</v>
      </c>
      <c r="HB12" s="21">
        <f t="shared" si="254"/>
        <v>1871.6999999999998</v>
      </c>
      <c r="HC12" s="21">
        <f t="shared" si="255"/>
        <v>0</v>
      </c>
      <c r="HD12" s="21">
        <f t="shared" si="256"/>
        <v>0</v>
      </c>
      <c r="HE12" s="21">
        <v>0</v>
      </c>
      <c r="HF12" s="21">
        <f t="shared" si="257"/>
        <v>3863.3260579999996</v>
      </c>
      <c r="HG12" s="21">
        <f t="shared" si="258"/>
        <v>9358.5</v>
      </c>
      <c r="HH12" s="21">
        <f t="shared" si="259"/>
        <v>4991.2</v>
      </c>
      <c r="HI12" s="21">
        <f t="shared" si="260"/>
        <v>212933.85299133335</v>
      </c>
      <c r="HJ12" s="21">
        <f t="shared" si="261"/>
        <v>0</v>
      </c>
      <c r="HK12" s="21">
        <f t="shared" si="262"/>
        <v>4220.6499999999996</v>
      </c>
      <c r="HL12" s="21">
        <f t="shared" si="263"/>
        <v>217154.50299133334</v>
      </c>
      <c r="HM12" s="21">
        <f t="shared" si="264"/>
        <v>0</v>
      </c>
    </row>
    <row r="13" spans="1:221" s="6" customFormat="1" ht="12.75">
      <c r="C13" s="8">
        <v>6</v>
      </c>
      <c r="D13" s="6" t="s">
        <v>333</v>
      </c>
      <c r="E13" s="6" t="str">
        <f t="shared" si="0"/>
        <v>21111.06.1.06</v>
      </c>
      <c r="F13" s="6" t="str">
        <f t="shared" si="1"/>
        <v>04-001</v>
      </c>
      <c r="G13" s="6" t="str">
        <f t="shared" si="2"/>
        <v>1.5.08.26.001</v>
      </c>
      <c r="H13" s="27" t="s">
        <v>110</v>
      </c>
      <c r="I13" s="27" t="s">
        <v>96</v>
      </c>
      <c r="J13" s="17" t="s">
        <v>19</v>
      </c>
      <c r="K13" s="6" t="s">
        <v>167</v>
      </c>
      <c r="L13" s="6" t="s">
        <v>77</v>
      </c>
      <c r="M13" s="7" t="s">
        <v>3</v>
      </c>
      <c r="N13" s="7" t="s">
        <v>162</v>
      </c>
      <c r="Q13" s="29"/>
      <c r="R13" s="6" t="s">
        <v>7</v>
      </c>
      <c r="S13" s="6" t="s">
        <v>129</v>
      </c>
      <c r="T13" s="6" t="s">
        <v>78</v>
      </c>
      <c r="U13" s="8">
        <v>0</v>
      </c>
      <c r="V13" s="13">
        <v>39</v>
      </c>
      <c r="W13" s="28">
        <v>0</v>
      </c>
      <c r="X13" s="8">
        <v>50</v>
      </c>
      <c r="Y13" s="8">
        <v>24</v>
      </c>
      <c r="Z13" s="8">
        <v>24</v>
      </c>
      <c r="AA13" s="8">
        <v>45</v>
      </c>
      <c r="AB13" s="8">
        <v>9</v>
      </c>
      <c r="AC13" s="8">
        <v>5</v>
      </c>
      <c r="AD13" s="13">
        <v>12</v>
      </c>
      <c r="AE13" s="5">
        <v>0</v>
      </c>
      <c r="AF13" s="5">
        <v>0</v>
      </c>
      <c r="AG13" s="9">
        <f t="shared" si="127"/>
        <v>9299</v>
      </c>
      <c r="AH13" s="14">
        <f t="shared" si="3"/>
        <v>82368</v>
      </c>
      <c r="AI13" s="9">
        <f t="shared" si="4"/>
        <v>74868</v>
      </c>
      <c r="AJ13" s="9">
        <f t="shared" si="5"/>
        <v>82368</v>
      </c>
      <c r="AK13" s="18">
        <v>2500</v>
      </c>
      <c r="AL13" s="18">
        <v>0</v>
      </c>
      <c r="AM13" s="19">
        <v>0</v>
      </c>
      <c r="AN13" s="19">
        <v>0</v>
      </c>
      <c r="AO13" s="18">
        <v>0</v>
      </c>
      <c r="AP13" s="19">
        <v>0</v>
      </c>
      <c r="AQ13" s="18">
        <v>0</v>
      </c>
      <c r="AR13" s="19">
        <v>0</v>
      </c>
      <c r="AS13" s="19">
        <v>0</v>
      </c>
      <c r="AT13" s="6">
        <v>3.25</v>
      </c>
      <c r="AU13" s="9">
        <v>0</v>
      </c>
      <c r="AV13" s="9">
        <v>6239</v>
      </c>
      <c r="AW13" s="14">
        <v>0</v>
      </c>
      <c r="AX13" s="14">
        <v>0</v>
      </c>
      <c r="AY13" s="14">
        <v>0</v>
      </c>
      <c r="AZ13" s="14">
        <v>0</v>
      </c>
      <c r="BA13" s="24">
        <f t="shared" si="128"/>
        <v>0</v>
      </c>
      <c r="BB13" s="14">
        <v>0</v>
      </c>
      <c r="BC13" s="9">
        <v>625</v>
      </c>
      <c r="BD13" s="14">
        <v>0</v>
      </c>
      <c r="BE13" s="14">
        <v>1269.25</v>
      </c>
      <c r="BF13" s="14">
        <v>0</v>
      </c>
      <c r="BG13" s="14">
        <v>0</v>
      </c>
      <c r="BH13" s="14">
        <v>0</v>
      </c>
      <c r="BI13" s="9">
        <v>0</v>
      </c>
      <c r="BJ13" s="14">
        <v>0</v>
      </c>
      <c r="BK13" s="14">
        <v>0</v>
      </c>
      <c r="BL13" s="9">
        <v>810</v>
      </c>
      <c r="BM13" s="9">
        <v>800</v>
      </c>
      <c r="BN13" s="9">
        <v>825</v>
      </c>
      <c r="BO13" s="14">
        <v>0</v>
      </c>
      <c r="BP13" s="9">
        <v>0</v>
      </c>
      <c r="BQ13" s="9">
        <v>0</v>
      </c>
      <c r="BR13" s="21">
        <f t="shared" si="129"/>
        <v>10568.25</v>
      </c>
      <c r="BS13" s="21">
        <f t="shared" si="130"/>
        <v>8674</v>
      </c>
      <c r="BT13" s="9">
        <f t="shared" si="131"/>
        <v>0</v>
      </c>
      <c r="BU13" s="9">
        <f t="shared" si="132"/>
        <v>74868</v>
      </c>
      <c r="BV13" s="9">
        <f t="shared" si="133"/>
        <v>0</v>
      </c>
      <c r="BW13" s="9">
        <f t="shared" si="134"/>
        <v>0</v>
      </c>
      <c r="BX13" s="9">
        <f t="shared" si="135"/>
        <v>0</v>
      </c>
      <c r="BY13" s="9">
        <f t="shared" si="136"/>
        <v>0</v>
      </c>
      <c r="BZ13" s="9">
        <f t="shared" si="137"/>
        <v>0</v>
      </c>
      <c r="CA13" s="9">
        <f t="shared" si="138"/>
        <v>0</v>
      </c>
      <c r="CB13" s="9">
        <f t="shared" si="139"/>
        <v>7500</v>
      </c>
      <c r="CC13" s="9">
        <f t="shared" si="140"/>
        <v>0</v>
      </c>
      <c r="CD13" s="9">
        <f t="shared" si="141"/>
        <v>15231</v>
      </c>
      <c r="CE13" s="9">
        <f t="shared" si="142"/>
        <v>0</v>
      </c>
      <c r="CF13" s="9">
        <f t="shared" si="143"/>
        <v>0</v>
      </c>
      <c r="CG13" s="9">
        <f t="shared" si="144"/>
        <v>0</v>
      </c>
      <c r="CH13" s="9">
        <f t="shared" si="145"/>
        <v>0</v>
      </c>
      <c r="CI13" s="9">
        <f t="shared" si="146"/>
        <v>0</v>
      </c>
      <c r="CJ13" s="9">
        <f t="shared" si="147"/>
        <v>0</v>
      </c>
      <c r="CK13" s="9">
        <f t="shared" si="148"/>
        <v>9720</v>
      </c>
      <c r="CL13" s="9">
        <f t="shared" si="149"/>
        <v>9600</v>
      </c>
      <c r="CM13" s="9">
        <f t="shared" si="150"/>
        <v>9900</v>
      </c>
      <c r="CN13" s="9">
        <f t="shared" si="151"/>
        <v>0</v>
      </c>
      <c r="CO13" s="9">
        <f t="shared" si="152"/>
        <v>0</v>
      </c>
      <c r="CP13" s="9">
        <f t="shared" si="153"/>
        <v>0</v>
      </c>
      <c r="CQ13" s="9">
        <f t="shared" si="154"/>
        <v>126819</v>
      </c>
      <c r="CR13" s="9">
        <f t="shared" si="155"/>
        <v>7464.3396000000012</v>
      </c>
      <c r="CS13" s="9">
        <f t="shared" si="156"/>
        <v>0</v>
      </c>
      <c r="CT13" s="9">
        <f t="shared" si="30"/>
        <v>4118.4000000000005</v>
      </c>
      <c r="CU13" s="9">
        <f t="shared" si="31"/>
        <v>4262.5439999999999</v>
      </c>
      <c r="CV13" s="9">
        <f t="shared" si="157"/>
        <v>2676.96</v>
      </c>
      <c r="CW13" s="9">
        <f t="shared" si="158"/>
        <v>3743.4</v>
      </c>
      <c r="CX13" s="9">
        <f t="shared" si="159"/>
        <v>2000</v>
      </c>
      <c r="CY13" s="9">
        <f t="shared" si="160"/>
        <v>24265.643600000003</v>
      </c>
      <c r="DA13" s="9">
        <f t="shared" si="161"/>
        <v>15498.333333333332</v>
      </c>
      <c r="DB13" s="9">
        <f t="shared" si="162"/>
        <v>0</v>
      </c>
      <c r="DC13" s="9">
        <f t="shared" si="163"/>
        <v>2115.4166666666665</v>
      </c>
      <c r="DD13" s="9">
        <f t="shared" si="164"/>
        <v>0</v>
      </c>
      <c r="DE13" s="9">
        <f t="shared" si="165"/>
        <v>0</v>
      </c>
      <c r="DF13" s="9">
        <f t="shared" si="166"/>
        <v>0</v>
      </c>
      <c r="DG13" s="9">
        <f t="shared" si="167"/>
        <v>7439.1999999999989</v>
      </c>
      <c r="DH13" s="9">
        <f t="shared" si="168"/>
        <v>1600</v>
      </c>
      <c r="DI13" s="9">
        <f t="shared" si="41"/>
        <v>2500</v>
      </c>
      <c r="DJ13" s="9">
        <f t="shared" si="42"/>
        <v>1850</v>
      </c>
      <c r="DK13" s="9">
        <f t="shared" si="43"/>
        <v>500</v>
      </c>
      <c r="DL13" s="9">
        <f t="shared" si="169"/>
        <v>0</v>
      </c>
      <c r="DM13" s="9">
        <f t="shared" si="170"/>
        <v>0</v>
      </c>
      <c r="DN13" s="9">
        <f t="shared" si="171"/>
        <v>0</v>
      </c>
      <c r="DO13" s="14">
        <v>0</v>
      </c>
      <c r="DP13" s="9">
        <f t="shared" si="172"/>
        <v>2500</v>
      </c>
      <c r="DQ13" s="9">
        <f t="shared" si="173"/>
        <v>0</v>
      </c>
      <c r="DR13" s="9">
        <f t="shared" si="46"/>
        <v>1000</v>
      </c>
      <c r="DS13" s="9">
        <f t="shared" si="174"/>
        <v>0</v>
      </c>
      <c r="DT13" s="9">
        <f t="shared" si="47"/>
        <v>500</v>
      </c>
      <c r="DU13" s="9">
        <f t="shared" si="175"/>
        <v>0</v>
      </c>
      <c r="DV13" s="9">
        <f t="shared" si="176"/>
        <v>0</v>
      </c>
      <c r="DW13" s="9">
        <f t="shared" si="177"/>
        <v>0</v>
      </c>
      <c r="DX13" s="9">
        <f t="shared" si="178"/>
        <v>0</v>
      </c>
      <c r="DY13" s="9">
        <f t="shared" si="179"/>
        <v>0</v>
      </c>
      <c r="DZ13" s="9">
        <f t="shared" si="180"/>
        <v>0</v>
      </c>
      <c r="EA13" s="9">
        <f t="shared" si="181"/>
        <v>0</v>
      </c>
      <c r="EB13" s="9">
        <f t="shared" si="182"/>
        <v>0</v>
      </c>
      <c r="EC13" s="9">
        <f t="shared" si="183"/>
        <v>1871.6999999999998</v>
      </c>
      <c r="ED13" s="14">
        <v>0</v>
      </c>
      <c r="EE13" s="9">
        <f t="shared" si="50"/>
        <v>1871.7</v>
      </c>
      <c r="EF13" s="9">
        <f t="shared" si="51"/>
        <v>9358.5</v>
      </c>
      <c r="EG13" s="9">
        <f t="shared" si="52"/>
        <v>4991.2</v>
      </c>
      <c r="EH13" s="9">
        <f t="shared" si="184"/>
        <v>0</v>
      </c>
      <c r="EI13" s="9">
        <f t="shared" si="185"/>
        <v>1039.8333333333333</v>
      </c>
      <c r="EJ13" s="9">
        <f t="shared" si="186"/>
        <v>3863.3260579999996</v>
      </c>
      <c r="EK13" s="53">
        <f t="shared" si="187"/>
        <v>209583.85299133335</v>
      </c>
      <c r="EL13" s="9"/>
      <c r="EM13" s="9">
        <f t="shared" si="188"/>
        <v>2246.04</v>
      </c>
      <c r="EN13" s="9">
        <f t="shared" si="189"/>
        <v>0</v>
      </c>
      <c r="EO13" s="9">
        <f t="shared" si="190"/>
        <v>223.93018800000002</v>
      </c>
      <c r="EP13" s="9">
        <f t="shared" si="191"/>
        <v>112.30200000000001</v>
      </c>
      <c r="EQ13" s="9">
        <f t="shared" si="192"/>
        <v>116.23257</v>
      </c>
      <c r="ER13" s="9">
        <f t="shared" si="193"/>
        <v>72.996300000000005</v>
      </c>
      <c r="ES13" s="9">
        <f t="shared" si="194"/>
        <v>112.30200000000001</v>
      </c>
      <c r="ET13" s="9">
        <f t="shared" si="195"/>
        <v>311.95</v>
      </c>
      <c r="EU13" s="9">
        <f t="shared" si="196"/>
        <v>149.73599999999999</v>
      </c>
      <c r="EV13" s="9">
        <f t="shared" si="197"/>
        <v>31.195</v>
      </c>
      <c r="EW13" s="9">
        <f t="shared" si="198"/>
        <v>56.150999999999996</v>
      </c>
      <c r="EX13" s="9">
        <f t="shared" si="199"/>
        <v>280.755</v>
      </c>
      <c r="EY13" s="9">
        <f t="shared" si="200"/>
        <v>149.73599999999999</v>
      </c>
      <c r="EZ13" s="9">
        <f t="shared" si="201"/>
        <v>3863.3260579999996</v>
      </c>
      <c r="FB13" s="9" t="str">
        <f t="shared" si="202"/>
        <v>21111.06.1.06</v>
      </c>
      <c r="FC13" s="21">
        <f t="shared" si="203"/>
        <v>0</v>
      </c>
      <c r="FD13" s="21">
        <f t="shared" si="204"/>
        <v>0</v>
      </c>
      <c r="FE13" s="21">
        <f t="shared" si="205"/>
        <v>74868</v>
      </c>
      <c r="FF13" s="21">
        <f t="shared" si="206"/>
        <v>1039.8333333333333</v>
      </c>
      <c r="FG13" s="21">
        <f t="shared" si="207"/>
        <v>0</v>
      </c>
      <c r="FH13" s="21">
        <f t="shared" si="208"/>
        <v>0</v>
      </c>
      <c r="FI13" s="21">
        <f t="shared" si="209"/>
        <v>0</v>
      </c>
      <c r="FJ13" s="21">
        <f t="shared" si="210"/>
        <v>0</v>
      </c>
      <c r="FK13" s="21">
        <f t="shared" si="211"/>
        <v>7500</v>
      </c>
      <c r="FL13" s="21">
        <f t="shared" si="212"/>
        <v>0</v>
      </c>
      <c r="FM13" s="21">
        <f t="shared" si="213"/>
        <v>0</v>
      </c>
      <c r="FN13" s="21">
        <f t="shared" si="214"/>
        <v>17098.333333333332</v>
      </c>
      <c r="FO13" s="21">
        <f t="shared" si="215"/>
        <v>7439.1999999999989</v>
      </c>
      <c r="FP13" s="21">
        <f t="shared" si="216"/>
        <v>0</v>
      </c>
      <c r="FQ13" s="21">
        <f t="shared" si="217"/>
        <v>2350</v>
      </c>
      <c r="FR13" s="21">
        <f t="shared" si="218"/>
        <v>2500</v>
      </c>
      <c r="FS13" s="21">
        <f t="shared" si="219"/>
        <v>17346.416666666668</v>
      </c>
      <c r="FT13" s="21">
        <f t="shared" si="220"/>
        <v>0</v>
      </c>
      <c r="FU13" s="21">
        <f t="shared" si="221"/>
        <v>0</v>
      </c>
      <c r="FV13" s="21">
        <f t="shared" si="222"/>
        <v>0</v>
      </c>
      <c r="FW13" s="21">
        <f t="shared" si="223"/>
        <v>0</v>
      </c>
      <c r="FX13" s="21">
        <f t="shared" si="224"/>
        <v>0</v>
      </c>
      <c r="FY13" s="21">
        <f t="shared" si="225"/>
        <v>0</v>
      </c>
      <c r="FZ13" s="21">
        <f t="shared" si="226"/>
        <v>0</v>
      </c>
      <c r="GA13" s="21">
        <f t="shared" si="227"/>
        <v>7464.3396000000012</v>
      </c>
      <c r="GB13" s="21">
        <f t="shared" si="228"/>
        <v>0</v>
      </c>
      <c r="GC13" s="21">
        <f t="shared" si="229"/>
        <v>4118.4000000000005</v>
      </c>
      <c r="GD13" s="21">
        <f t="shared" si="230"/>
        <v>4262.5439999999999</v>
      </c>
      <c r="GE13" s="21">
        <f t="shared" si="231"/>
        <v>2676.96</v>
      </c>
      <c r="GF13" s="21">
        <f t="shared" si="232"/>
        <v>2000</v>
      </c>
      <c r="GG13" s="21">
        <f t="shared" si="233"/>
        <v>3743.4</v>
      </c>
      <c r="GH13" s="21">
        <f t="shared" si="234"/>
        <v>0</v>
      </c>
      <c r="GI13" s="21">
        <f t="shared" si="235"/>
        <v>9720</v>
      </c>
      <c r="GJ13" s="21">
        <f t="shared" si="236"/>
        <v>9600</v>
      </c>
      <c r="GK13" s="21">
        <f t="shared" si="237"/>
        <v>9900</v>
      </c>
      <c r="GL13" s="21">
        <f t="shared" si="238"/>
        <v>2500</v>
      </c>
      <c r="GM13" s="21">
        <f t="shared" si="239"/>
        <v>0</v>
      </c>
      <c r="GN13" s="21">
        <f t="shared" si="240"/>
        <v>0</v>
      </c>
      <c r="GO13" s="21">
        <f t="shared" si="241"/>
        <v>0</v>
      </c>
      <c r="GP13" s="21">
        <f t="shared" si="242"/>
        <v>500</v>
      </c>
      <c r="GQ13" s="21">
        <f t="shared" si="243"/>
        <v>0</v>
      </c>
      <c r="GR13" s="21">
        <f t="shared" si="244"/>
        <v>0</v>
      </c>
      <c r="GS13" s="21">
        <f t="shared" si="245"/>
        <v>0</v>
      </c>
      <c r="GT13" s="21">
        <f t="shared" si="246"/>
        <v>0</v>
      </c>
      <c r="GU13" s="21">
        <f t="shared" si="247"/>
        <v>0</v>
      </c>
      <c r="GV13" s="21">
        <f t="shared" si="248"/>
        <v>1000</v>
      </c>
      <c r="GW13" s="21">
        <f t="shared" si="249"/>
        <v>0</v>
      </c>
      <c r="GX13" s="21">
        <f t="shared" si="250"/>
        <v>0</v>
      </c>
      <c r="GY13" s="21">
        <f t="shared" si="251"/>
        <v>0</v>
      </c>
      <c r="GZ13" s="21">
        <f t="shared" si="252"/>
        <v>0</v>
      </c>
      <c r="HA13" s="21">
        <f t="shared" si="253"/>
        <v>1871.7</v>
      </c>
      <c r="HB13" s="21">
        <f t="shared" si="254"/>
        <v>1871.6999999999998</v>
      </c>
      <c r="HC13" s="21">
        <f t="shared" si="255"/>
        <v>0</v>
      </c>
      <c r="HD13" s="21">
        <f t="shared" si="256"/>
        <v>0</v>
      </c>
      <c r="HE13" s="21">
        <v>0</v>
      </c>
      <c r="HF13" s="21">
        <f t="shared" si="257"/>
        <v>3863.3260579999996</v>
      </c>
      <c r="HG13" s="21">
        <f t="shared" si="258"/>
        <v>9358.5</v>
      </c>
      <c r="HH13" s="21">
        <f t="shared" si="259"/>
        <v>4991.2</v>
      </c>
      <c r="HI13" s="21">
        <f t="shared" si="260"/>
        <v>209583.85299133335</v>
      </c>
      <c r="HJ13" s="21">
        <f t="shared" si="261"/>
        <v>0</v>
      </c>
      <c r="HK13" s="21">
        <f t="shared" si="262"/>
        <v>4220.6499999999996</v>
      </c>
      <c r="HL13" s="21">
        <f t="shared" si="263"/>
        <v>213804.50299133334</v>
      </c>
      <c r="HM13" s="21">
        <f t="shared" si="264"/>
        <v>0</v>
      </c>
    </row>
    <row r="14" spans="1:221" s="6" customFormat="1" ht="12.75">
      <c r="C14" s="8">
        <v>7</v>
      </c>
      <c r="D14" s="6" t="s">
        <v>336</v>
      </c>
      <c r="E14" s="6" t="str">
        <f t="shared" si="0"/>
        <v>21111.06.1.06</v>
      </c>
      <c r="F14" s="6" t="str">
        <f t="shared" si="1"/>
        <v>10-001</v>
      </c>
      <c r="G14" s="6" t="str">
        <f t="shared" si="2"/>
        <v>1.5.08.26.001</v>
      </c>
      <c r="H14" s="27" t="s">
        <v>106</v>
      </c>
      <c r="I14" s="27" t="s">
        <v>98</v>
      </c>
      <c r="J14" s="17" t="s">
        <v>17</v>
      </c>
      <c r="K14" s="6" t="s">
        <v>167</v>
      </c>
      <c r="L14" s="6" t="s">
        <v>77</v>
      </c>
      <c r="M14" s="7" t="s">
        <v>3</v>
      </c>
      <c r="N14" s="7" t="s">
        <v>162</v>
      </c>
      <c r="Q14" s="29"/>
      <c r="R14" s="6" t="s">
        <v>217</v>
      </c>
      <c r="S14" s="6" t="s">
        <v>129</v>
      </c>
      <c r="T14" s="6" t="s">
        <v>78</v>
      </c>
      <c r="U14" s="8">
        <v>0</v>
      </c>
      <c r="V14" s="13">
        <v>17</v>
      </c>
      <c r="W14" s="28">
        <v>1</v>
      </c>
      <c r="X14" s="8">
        <v>50</v>
      </c>
      <c r="Y14" s="8">
        <v>24</v>
      </c>
      <c r="Z14" s="8">
        <v>24</v>
      </c>
      <c r="AA14" s="8">
        <v>45</v>
      </c>
      <c r="AB14" s="8">
        <v>9</v>
      </c>
      <c r="AC14" s="8">
        <v>5</v>
      </c>
      <c r="AD14" s="13">
        <v>12</v>
      </c>
      <c r="AE14" s="5">
        <v>0</v>
      </c>
      <c r="AF14" s="5">
        <v>0</v>
      </c>
      <c r="AG14" s="9">
        <f t="shared" si="127"/>
        <v>9289</v>
      </c>
      <c r="AH14" s="14">
        <f t="shared" si="3"/>
        <v>82248</v>
      </c>
      <c r="AI14" s="9">
        <f t="shared" si="4"/>
        <v>74748</v>
      </c>
      <c r="AJ14" s="9">
        <f t="shared" si="5"/>
        <v>82248</v>
      </c>
      <c r="AK14" s="18">
        <v>2500</v>
      </c>
      <c r="AL14" s="18">
        <v>0</v>
      </c>
      <c r="AM14" s="19">
        <v>0</v>
      </c>
      <c r="AN14" s="19">
        <v>0</v>
      </c>
      <c r="AO14" s="18">
        <v>0</v>
      </c>
      <c r="AP14" s="19">
        <v>0</v>
      </c>
      <c r="AQ14" s="18">
        <v>0</v>
      </c>
      <c r="AR14" s="19">
        <v>0</v>
      </c>
      <c r="AS14" s="19">
        <v>0</v>
      </c>
      <c r="AT14" s="6">
        <v>0</v>
      </c>
      <c r="AU14" s="9">
        <v>0</v>
      </c>
      <c r="AV14" s="9">
        <v>6229</v>
      </c>
      <c r="AW14" s="14">
        <v>0</v>
      </c>
      <c r="AX14" s="14">
        <v>0</v>
      </c>
      <c r="AY14" s="14">
        <v>0</v>
      </c>
      <c r="AZ14" s="14">
        <v>0</v>
      </c>
      <c r="BA14" s="24">
        <f t="shared" si="128"/>
        <v>0</v>
      </c>
      <c r="BB14" s="14">
        <v>0</v>
      </c>
      <c r="BC14" s="9">
        <v>625</v>
      </c>
      <c r="BD14" s="14">
        <v>0</v>
      </c>
      <c r="BE14" s="14">
        <v>1269.25</v>
      </c>
      <c r="BF14" s="14">
        <v>0</v>
      </c>
      <c r="BG14" s="14">
        <v>0</v>
      </c>
      <c r="BH14" s="14">
        <v>0</v>
      </c>
      <c r="BI14" s="9">
        <v>0</v>
      </c>
      <c r="BJ14" s="14">
        <v>0</v>
      </c>
      <c r="BK14" s="14">
        <v>0</v>
      </c>
      <c r="BL14" s="9">
        <v>810</v>
      </c>
      <c r="BM14" s="9">
        <v>800</v>
      </c>
      <c r="BN14" s="9">
        <v>825</v>
      </c>
      <c r="BO14" s="14">
        <v>0</v>
      </c>
      <c r="BP14" s="9">
        <v>0</v>
      </c>
      <c r="BQ14" s="9">
        <v>0</v>
      </c>
      <c r="BR14" s="21">
        <f t="shared" si="129"/>
        <v>10558.25</v>
      </c>
      <c r="BS14" s="21">
        <f t="shared" si="130"/>
        <v>8664</v>
      </c>
      <c r="BT14" s="9">
        <f t="shared" si="131"/>
        <v>0</v>
      </c>
      <c r="BU14" s="9">
        <f t="shared" si="132"/>
        <v>74748</v>
      </c>
      <c r="BV14" s="9">
        <f t="shared" si="133"/>
        <v>0</v>
      </c>
      <c r="BW14" s="9">
        <f t="shared" si="134"/>
        <v>0</v>
      </c>
      <c r="BX14" s="9">
        <f t="shared" si="135"/>
        <v>0</v>
      </c>
      <c r="BY14" s="9">
        <f t="shared" si="136"/>
        <v>0</v>
      </c>
      <c r="BZ14" s="9">
        <f t="shared" si="137"/>
        <v>0</v>
      </c>
      <c r="CA14" s="9">
        <f t="shared" si="138"/>
        <v>0</v>
      </c>
      <c r="CB14" s="9">
        <f t="shared" si="139"/>
        <v>7500</v>
      </c>
      <c r="CC14" s="9">
        <f t="shared" si="140"/>
        <v>0</v>
      </c>
      <c r="CD14" s="9">
        <f t="shared" si="141"/>
        <v>15231</v>
      </c>
      <c r="CE14" s="9">
        <f t="shared" si="142"/>
        <v>0</v>
      </c>
      <c r="CF14" s="9">
        <f t="shared" si="143"/>
        <v>0</v>
      </c>
      <c r="CG14" s="9">
        <f t="shared" si="144"/>
        <v>0</v>
      </c>
      <c r="CH14" s="9">
        <f t="shared" si="145"/>
        <v>0</v>
      </c>
      <c r="CI14" s="9">
        <f t="shared" si="146"/>
        <v>0</v>
      </c>
      <c r="CJ14" s="9">
        <f t="shared" si="147"/>
        <v>0</v>
      </c>
      <c r="CK14" s="9">
        <f t="shared" si="148"/>
        <v>9720</v>
      </c>
      <c r="CL14" s="9">
        <f t="shared" si="149"/>
        <v>9600</v>
      </c>
      <c r="CM14" s="9">
        <f t="shared" si="150"/>
        <v>9900</v>
      </c>
      <c r="CN14" s="9">
        <f t="shared" si="151"/>
        <v>0</v>
      </c>
      <c r="CO14" s="9">
        <f t="shared" si="152"/>
        <v>0</v>
      </c>
      <c r="CP14" s="9">
        <f t="shared" si="153"/>
        <v>0</v>
      </c>
      <c r="CQ14" s="9">
        <f t="shared" si="154"/>
        <v>126699</v>
      </c>
      <c r="CR14" s="9">
        <f t="shared" si="155"/>
        <v>7452.3756000000012</v>
      </c>
      <c r="CS14" s="9">
        <f t="shared" si="156"/>
        <v>0</v>
      </c>
      <c r="CT14" s="9">
        <f t="shared" si="30"/>
        <v>4112.4000000000005</v>
      </c>
      <c r="CU14" s="9">
        <f t="shared" si="31"/>
        <v>4256.3339999999998</v>
      </c>
      <c r="CV14" s="9">
        <f t="shared" si="157"/>
        <v>0</v>
      </c>
      <c r="CW14" s="9">
        <f t="shared" si="158"/>
        <v>3737.4</v>
      </c>
      <c r="CX14" s="9">
        <f t="shared" si="159"/>
        <v>2000</v>
      </c>
      <c r="CY14" s="9">
        <f t="shared" si="160"/>
        <v>21558.509600000001</v>
      </c>
      <c r="DA14" s="9">
        <f t="shared" si="161"/>
        <v>15481.666666666668</v>
      </c>
      <c r="DB14" s="9">
        <f t="shared" si="162"/>
        <v>0</v>
      </c>
      <c r="DC14" s="9">
        <f t="shared" si="163"/>
        <v>2115.4166666666665</v>
      </c>
      <c r="DD14" s="9">
        <f t="shared" si="164"/>
        <v>0</v>
      </c>
      <c r="DE14" s="9">
        <f t="shared" si="165"/>
        <v>0</v>
      </c>
      <c r="DF14" s="9">
        <f t="shared" si="166"/>
        <v>0</v>
      </c>
      <c r="DG14" s="9">
        <f t="shared" si="167"/>
        <v>7431.2</v>
      </c>
      <c r="DH14" s="9">
        <f t="shared" si="168"/>
        <v>1600</v>
      </c>
      <c r="DI14" s="9">
        <f t="shared" si="41"/>
        <v>2500</v>
      </c>
      <c r="DJ14" s="9">
        <f t="shared" si="42"/>
        <v>1850</v>
      </c>
      <c r="DK14" s="9">
        <f t="shared" si="43"/>
        <v>500</v>
      </c>
      <c r="DL14" s="9">
        <f t="shared" si="169"/>
        <v>0</v>
      </c>
      <c r="DM14" s="9">
        <f t="shared" si="170"/>
        <v>0</v>
      </c>
      <c r="DN14" s="9">
        <f t="shared" si="171"/>
        <v>0</v>
      </c>
      <c r="DO14" s="14">
        <v>0</v>
      </c>
      <c r="DP14" s="9">
        <f t="shared" si="172"/>
        <v>2500</v>
      </c>
      <c r="DQ14" s="9">
        <f t="shared" si="173"/>
        <v>0</v>
      </c>
      <c r="DR14" s="9">
        <f t="shared" si="46"/>
        <v>1000</v>
      </c>
      <c r="DS14" s="9">
        <f t="shared" si="174"/>
        <v>0</v>
      </c>
      <c r="DT14" s="9">
        <f t="shared" si="47"/>
        <v>500</v>
      </c>
      <c r="DU14" s="9">
        <f t="shared" si="175"/>
        <v>0</v>
      </c>
      <c r="DV14" s="9">
        <f t="shared" si="176"/>
        <v>0</v>
      </c>
      <c r="DW14" s="9">
        <f t="shared" si="177"/>
        <v>0</v>
      </c>
      <c r="DX14" s="9">
        <f t="shared" si="178"/>
        <v>0</v>
      </c>
      <c r="DY14" s="9">
        <f t="shared" si="179"/>
        <v>0</v>
      </c>
      <c r="DZ14" s="9">
        <f t="shared" si="180"/>
        <v>0</v>
      </c>
      <c r="EA14" s="9">
        <f t="shared" si="181"/>
        <v>0</v>
      </c>
      <c r="EB14" s="9">
        <f t="shared" si="182"/>
        <v>0</v>
      </c>
      <c r="EC14" s="9">
        <f t="shared" si="183"/>
        <v>1868.6999999999998</v>
      </c>
      <c r="ED14" s="14">
        <v>0</v>
      </c>
      <c r="EE14" s="9">
        <f t="shared" si="50"/>
        <v>1868.6999999999998</v>
      </c>
      <c r="EF14" s="9">
        <f t="shared" si="51"/>
        <v>9343.5</v>
      </c>
      <c r="EG14" s="9">
        <f t="shared" si="52"/>
        <v>4983.2</v>
      </c>
      <c r="EH14" s="9">
        <f t="shared" si="184"/>
        <v>0</v>
      </c>
      <c r="EI14" s="9">
        <f t="shared" si="185"/>
        <v>1038.1666666666665</v>
      </c>
      <c r="EJ14" s="9">
        <f t="shared" si="186"/>
        <v>3784.2545379999997</v>
      </c>
      <c r="EK14" s="53">
        <f t="shared" si="187"/>
        <v>206622.31413799999</v>
      </c>
      <c r="EL14" s="9"/>
      <c r="EM14" s="9">
        <f t="shared" si="188"/>
        <v>2242.44</v>
      </c>
      <c r="EN14" s="9">
        <f t="shared" si="189"/>
        <v>0</v>
      </c>
      <c r="EO14" s="9">
        <f t="shared" si="190"/>
        <v>223.57126800000003</v>
      </c>
      <c r="EP14" s="9">
        <f t="shared" si="191"/>
        <v>112.12200000000001</v>
      </c>
      <c r="EQ14" s="9">
        <f t="shared" si="192"/>
        <v>116.04626999999999</v>
      </c>
      <c r="ER14" s="9">
        <f t="shared" si="193"/>
        <v>0</v>
      </c>
      <c r="ES14" s="9">
        <f t="shared" si="194"/>
        <v>112.12200000000001</v>
      </c>
      <c r="ET14" s="9">
        <f t="shared" si="195"/>
        <v>311.45</v>
      </c>
      <c r="EU14" s="9">
        <f t="shared" si="196"/>
        <v>149.49600000000001</v>
      </c>
      <c r="EV14" s="9">
        <f t="shared" si="197"/>
        <v>31.145</v>
      </c>
      <c r="EW14" s="9">
        <f t="shared" si="198"/>
        <v>56.061</v>
      </c>
      <c r="EX14" s="9">
        <f t="shared" si="199"/>
        <v>280.30500000000001</v>
      </c>
      <c r="EY14" s="9">
        <f t="shared" si="200"/>
        <v>149.49600000000001</v>
      </c>
      <c r="EZ14" s="9">
        <f t="shared" si="201"/>
        <v>3784.2545379999997</v>
      </c>
      <c r="FB14" s="9" t="str">
        <f t="shared" si="202"/>
        <v>21111.06.1.06</v>
      </c>
      <c r="FC14" s="21">
        <f t="shared" si="203"/>
        <v>0</v>
      </c>
      <c r="FD14" s="21">
        <f t="shared" si="204"/>
        <v>0</v>
      </c>
      <c r="FE14" s="21">
        <f t="shared" si="205"/>
        <v>74748</v>
      </c>
      <c r="FF14" s="21">
        <f t="shared" si="206"/>
        <v>1038.1666666666665</v>
      </c>
      <c r="FG14" s="21">
        <f t="shared" si="207"/>
        <v>0</v>
      </c>
      <c r="FH14" s="21">
        <f t="shared" si="208"/>
        <v>0</v>
      </c>
      <c r="FI14" s="21">
        <f t="shared" si="209"/>
        <v>0</v>
      </c>
      <c r="FJ14" s="21">
        <f t="shared" si="210"/>
        <v>0</v>
      </c>
      <c r="FK14" s="21">
        <f t="shared" si="211"/>
        <v>7500</v>
      </c>
      <c r="FL14" s="21">
        <f t="shared" si="212"/>
        <v>0</v>
      </c>
      <c r="FM14" s="21">
        <f t="shared" si="213"/>
        <v>0</v>
      </c>
      <c r="FN14" s="21">
        <f t="shared" si="214"/>
        <v>17081.666666666668</v>
      </c>
      <c r="FO14" s="21">
        <f t="shared" si="215"/>
        <v>7431.2</v>
      </c>
      <c r="FP14" s="21">
        <f t="shared" si="216"/>
        <v>0</v>
      </c>
      <c r="FQ14" s="21">
        <f t="shared" si="217"/>
        <v>2350</v>
      </c>
      <c r="FR14" s="21">
        <f t="shared" si="218"/>
        <v>2500</v>
      </c>
      <c r="FS14" s="21">
        <f t="shared" si="219"/>
        <v>17346.416666666668</v>
      </c>
      <c r="FT14" s="21">
        <f t="shared" si="220"/>
        <v>0</v>
      </c>
      <c r="FU14" s="21">
        <f t="shared" si="221"/>
        <v>0</v>
      </c>
      <c r="FV14" s="21">
        <f t="shared" si="222"/>
        <v>0</v>
      </c>
      <c r="FW14" s="21">
        <f t="shared" si="223"/>
        <v>0</v>
      </c>
      <c r="FX14" s="21">
        <f t="shared" si="224"/>
        <v>0</v>
      </c>
      <c r="FY14" s="21">
        <f t="shared" si="225"/>
        <v>0</v>
      </c>
      <c r="FZ14" s="21">
        <f t="shared" si="226"/>
        <v>0</v>
      </c>
      <c r="GA14" s="21">
        <f t="shared" si="227"/>
        <v>7452.3756000000012</v>
      </c>
      <c r="GB14" s="21">
        <f t="shared" si="228"/>
        <v>0</v>
      </c>
      <c r="GC14" s="21">
        <f t="shared" si="229"/>
        <v>4112.4000000000005</v>
      </c>
      <c r="GD14" s="21">
        <f t="shared" si="230"/>
        <v>4256.3339999999998</v>
      </c>
      <c r="GE14" s="21">
        <f t="shared" si="231"/>
        <v>0</v>
      </c>
      <c r="GF14" s="21">
        <f t="shared" si="232"/>
        <v>2000</v>
      </c>
      <c r="GG14" s="21">
        <f t="shared" si="233"/>
        <v>3737.4</v>
      </c>
      <c r="GH14" s="21">
        <f t="shared" si="234"/>
        <v>0</v>
      </c>
      <c r="GI14" s="21">
        <f t="shared" si="235"/>
        <v>9720</v>
      </c>
      <c r="GJ14" s="21">
        <f t="shared" si="236"/>
        <v>9600</v>
      </c>
      <c r="GK14" s="21">
        <f t="shared" si="237"/>
        <v>9900</v>
      </c>
      <c r="GL14" s="21">
        <f t="shared" si="238"/>
        <v>2500</v>
      </c>
      <c r="GM14" s="21">
        <f t="shared" si="239"/>
        <v>0</v>
      </c>
      <c r="GN14" s="21">
        <f t="shared" si="240"/>
        <v>0</v>
      </c>
      <c r="GO14" s="21">
        <f t="shared" si="241"/>
        <v>0</v>
      </c>
      <c r="GP14" s="21">
        <f t="shared" si="242"/>
        <v>500</v>
      </c>
      <c r="GQ14" s="21">
        <f t="shared" si="243"/>
        <v>0</v>
      </c>
      <c r="GR14" s="21">
        <f t="shared" si="244"/>
        <v>0</v>
      </c>
      <c r="GS14" s="21">
        <f t="shared" si="245"/>
        <v>0</v>
      </c>
      <c r="GT14" s="21">
        <f t="shared" si="246"/>
        <v>0</v>
      </c>
      <c r="GU14" s="21">
        <f t="shared" si="247"/>
        <v>0</v>
      </c>
      <c r="GV14" s="21">
        <f t="shared" si="248"/>
        <v>1000</v>
      </c>
      <c r="GW14" s="21">
        <f t="shared" si="249"/>
        <v>0</v>
      </c>
      <c r="GX14" s="21">
        <f t="shared" si="250"/>
        <v>0</v>
      </c>
      <c r="GY14" s="21">
        <f t="shared" si="251"/>
        <v>0</v>
      </c>
      <c r="GZ14" s="21">
        <f t="shared" si="252"/>
        <v>0</v>
      </c>
      <c r="HA14" s="21">
        <f t="shared" si="253"/>
        <v>1868.6999999999998</v>
      </c>
      <c r="HB14" s="21">
        <f t="shared" si="254"/>
        <v>1868.6999999999998</v>
      </c>
      <c r="HC14" s="21">
        <f t="shared" si="255"/>
        <v>0</v>
      </c>
      <c r="HD14" s="21">
        <f t="shared" si="256"/>
        <v>0</v>
      </c>
      <c r="HE14" s="21">
        <v>0</v>
      </c>
      <c r="HF14" s="21">
        <f t="shared" si="257"/>
        <v>3784.2545379999997</v>
      </c>
      <c r="HG14" s="21">
        <f t="shared" si="258"/>
        <v>9343.5</v>
      </c>
      <c r="HH14" s="21">
        <f t="shared" si="259"/>
        <v>4983.2</v>
      </c>
      <c r="HI14" s="21">
        <f t="shared" si="260"/>
        <v>206622.31413800005</v>
      </c>
      <c r="HJ14" s="21">
        <f t="shared" si="261"/>
        <v>0</v>
      </c>
      <c r="HK14" s="21">
        <f t="shared" si="262"/>
        <v>4217.1500000000005</v>
      </c>
      <c r="HL14" s="21">
        <f t="shared" si="263"/>
        <v>210839.46413800004</v>
      </c>
      <c r="HM14" s="21">
        <f t="shared" si="264"/>
        <v>0</v>
      </c>
    </row>
    <row r="15" spans="1:221" s="6" customFormat="1" ht="12.75">
      <c r="C15" s="8">
        <v>8</v>
      </c>
      <c r="D15" s="6" t="s">
        <v>336</v>
      </c>
      <c r="E15" s="6" t="str">
        <f t="shared" si="0"/>
        <v>21111.06.1.06</v>
      </c>
      <c r="F15" s="6" t="str">
        <f t="shared" si="1"/>
        <v>10-001</v>
      </c>
      <c r="G15" s="6" t="str">
        <f t="shared" si="2"/>
        <v>1.5.08.26.001</v>
      </c>
      <c r="H15" s="27" t="s">
        <v>127</v>
      </c>
      <c r="I15" s="27" t="s">
        <v>104</v>
      </c>
      <c r="J15" s="17" t="s">
        <v>19</v>
      </c>
      <c r="K15" s="6" t="s">
        <v>167</v>
      </c>
      <c r="L15" s="6" t="s">
        <v>77</v>
      </c>
      <c r="M15" s="7" t="s">
        <v>3</v>
      </c>
      <c r="N15" s="7" t="s">
        <v>162</v>
      </c>
      <c r="Q15" s="29"/>
      <c r="R15" s="6" t="s">
        <v>217</v>
      </c>
      <c r="S15" s="6" t="s">
        <v>129</v>
      </c>
      <c r="T15" s="6" t="s">
        <v>78</v>
      </c>
      <c r="U15" s="8">
        <v>0</v>
      </c>
      <c r="V15" s="13">
        <v>29</v>
      </c>
      <c r="W15" s="28">
        <v>11</v>
      </c>
      <c r="X15" s="8">
        <v>50</v>
      </c>
      <c r="Y15" s="8">
        <v>24</v>
      </c>
      <c r="Z15" s="8">
        <v>24</v>
      </c>
      <c r="AA15" s="8">
        <v>45</v>
      </c>
      <c r="AB15" s="8">
        <v>9</v>
      </c>
      <c r="AC15" s="8">
        <v>5</v>
      </c>
      <c r="AD15" s="13">
        <v>12</v>
      </c>
      <c r="AE15" s="5">
        <v>0</v>
      </c>
      <c r="AF15" s="5">
        <v>0</v>
      </c>
      <c r="AG15" s="9">
        <f t="shared" si="127"/>
        <v>9299</v>
      </c>
      <c r="AH15" s="14">
        <f t="shared" si="3"/>
        <v>82368</v>
      </c>
      <c r="AI15" s="9">
        <f t="shared" si="4"/>
        <v>74868</v>
      </c>
      <c r="AJ15" s="9">
        <f t="shared" si="5"/>
        <v>82368</v>
      </c>
      <c r="AK15" s="18">
        <v>2500</v>
      </c>
      <c r="AL15" s="18">
        <v>0</v>
      </c>
      <c r="AM15" s="19">
        <v>0</v>
      </c>
      <c r="AN15" s="19">
        <v>0</v>
      </c>
      <c r="AO15" s="18">
        <v>0</v>
      </c>
      <c r="AP15" s="19">
        <v>1400</v>
      </c>
      <c r="AQ15" s="18">
        <v>0</v>
      </c>
      <c r="AR15" s="19">
        <v>0</v>
      </c>
      <c r="AS15" s="19">
        <v>0</v>
      </c>
      <c r="AT15" s="6">
        <v>0</v>
      </c>
      <c r="AU15" s="9">
        <v>0</v>
      </c>
      <c r="AV15" s="9">
        <v>6239</v>
      </c>
      <c r="AW15" s="14">
        <v>0</v>
      </c>
      <c r="AX15" s="14">
        <v>0</v>
      </c>
      <c r="AY15" s="14">
        <v>0</v>
      </c>
      <c r="AZ15" s="14">
        <v>0</v>
      </c>
      <c r="BA15" s="24">
        <f t="shared" si="128"/>
        <v>0</v>
      </c>
      <c r="BB15" s="14">
        <v>0</v>
      </c>
      <c r="BC15" s="9">
        <v>625</v>
      </c>
      <c r="BD15" s="14">
        <v>0</v>
      </c>
      <c r="BE15" s="14">
        <v>1269.25</v>
      </c>
      <c r="BF15" s="14">
        <v>0</v>
      </c>
      <c r="BG15" s="14">
        <v>0</v>
      </c>
      <c r="BH15" s="14">
        <v>0</v>
      </c>
      <c r="BI15" s="9">
        <v>0</v>
      </c>
      <c r="BJ15" s="14">
        <v>0</v>
      </c>
      <c r="BK15" s="14">
        <v>0</v>
      </c>
      <c r="BL15" s="9">
        <v>810</v>
      </c>
      <c r="BM15" s="9">
        <v>800</v>
      </c>
      <c r="BN15" s="9">
        <v>825</v>
      </c>
      <c r="BO15" s="14">
        <v>0</v>
      </c>
      <c r="BP15" s="9">
        <v>0</v>
      </c>
      <c r="BQ15" s="9">
        <v>0</v>
      </c>
      <c r="BR15" s="21">
        <f t="shared" si="129"/>
        <v>10568.25</v>
      </c>
      <c r="BS15" s="21">
        <f t="shared" si="130"/>
        <v>8674</v>
      </c>
      <c r="BT15" s="9">
        <f t="shared" si="131"/>
        <v>0</v>
      </c>
      <c r="BU15" s="9">
        <f t="shared" si="132"/>
        <v>74868</v>
      </c>
      <c r="BV15" s="9">
        <f t="shared" si="133"/>
        <v>0</v>
      </c>
      <c r="BW15" s="9">
        <f t="shared" si="134"/>
        <v>0</v>
      </c>
      <c r="BX15" s="9">
        <f t="shared" si="135"/>
        <v>0</v>
      </c>
      <c r="BY15" s="9">
        <f t="shared" si="136"/>
        <v>0</v>
      </c>
      <c r="BZ15" s="9">
        <f t="shared" si="137"/>
        <v>0</v>
      </c>
      <c r="CA15" s="9">
        <f t="shared" si="138"/>
        <v>0</v>
      </c>
      <c r="CB15" s="9">
        <f t="shared" si="139"/>
        <v>7500</v>
      </c>
      <c r="CC15" s="9">
        <f t="shared" si="140"/>
        <v>0</v>
      </c>
      <c r="CD15" s="9">
        <f t="shared" si="141"/>
        <v>15231</v>
      </c>
      <c r="CE15" s="9">
        <f t="shared" si="142"/>
        <v>0</v>
      </c>
      <c r="CF15" s="9">
        <f t="shared" si="143"/>
        <v>0</v>
      </c>
      <c r="CG15" s="9">
        <f t="shared" si="144"/>
        <v>0</v>
      </c>
      <c r="CH15" s="9">
        <f t="shared" si="145"/>
        <v>0</v>
      </c>
      <c r="CI15" s="9">
        <f t="shared" si="146"/>
        <v>0</v>
      </c>
      <c r="CJ15" s="9">
        <f t="shared" si="147"/>
        <v>0</v>
      </c>
      <c r="CK15" s="9">
        <f t="shared" si="148"/>
        <v>9720</v>
      </c>
      <c r="CL15" s="9">
        <f t="shared" si="149"/>
        <v>9600</v>
      </c>
      <c r="CM15" s="9">
        <f t="shared" si="150"/>
        <v>9900</v>
      </c>
      <c r="CN15" s="9">
        <f t="shared" si="151"/>
        <v>0</v>
      </c>
      <c r="CO15" s="9">
        <f t="shared" si="152"/>
        <v>0</v>
      </c>
      <c r="CP15" s="9">
        <f t="shared" si="153"/>
        <v>0</v>
      </c>
      <c r="CQ15" s="9">
        <f t="shared" si="154"/>
        <v>126819</v>
      </c>
      <c r="CR15" s="9">
        <f t="shared" si="155"/>
        <v>7464.3396000000012</v>
      </c>
      <c r="CS15" s="9">
        <f t="shared" si="156"/>
        <v>0</v>
      </c>
      <c r="CT15" s="9">
        <f t="shared" si="30"/>
        <v>4118.4000000000005</v>
      </c>
      <c r="CU15" s="9">
        <f t="shared" si="31"/>
        <v>4262.5439999999999</v>
      </c>
      <c r="CV15" s="9">
        <f t="shared" si="157"/>
        <v>0</v>
      </c>
      <c r="CW15" s="9">
        <f t="shared" si="158"/>
        <v>3743.4</v>
      </c>
      <c r="CX15" s="9">
        <f t="shared" si="159"/>
        <v>2000</v>
      </c>
      <c r="CY15" s="9">
        <f t="shared" si="160"/>
        <v>21588.6836</v>
      </c>
      <c r="DA15" s="9">
        <f t="shared" si="161"/>
        <v>15498.333333333332</v>
      </c>
      <c r="DB15" s="9">
        <f t="shared" si="162"/>
        <v>0</v>
      </c>
      <c r="DC15" s="9">
        <f t="shared" si="163"/>
        <v>2115.4166666666665</v>
      </c>
      <c r="DD15" s="9">
        <f t="shared" si="164"/>
        <v>0</v>
      </c>
      <c r="DE15" s="9">
        <f t="shared" si="165"/>
        <v>0</v>
      </c>
      <c r="DF15" s="9">
        <f t="shared" si="166"/>
        <v>0</v>
      </c>
      <c r="DG15" s="9">
        <f t="shared" si="167"/>
        <v>7439.1999999999989</v>
      </c>
      <c r="DH15" s="9">
        <f t="shared" si="168"/>
        <v>1600</v>
      </c>
      <c r="DI15" s="9">
        <f t="shared" si="41"/>
        <v>2500</v>
      </c>
      <c r="DJ15" s="9">
        <f t="shared" si="42"/>
        <v>1850</v>
      </c>
      <c r="DK15" s="9">
        <f t="shared" si="43"/>
        <v>500</v>
      </c>
      <c r="DL15" s="9">
        <f t="shared" si="169"/>
        <v>0</v>
      </c>
      <c r="DM15" s="9">
        <f t="shared" si="170"/>
        <v>0</v>
      </c>
      <c r="DN15" s="9">
        <f t="shared" si="171"/>
        <v>0</v>
      </c>
      <c r="DO15" s="14">
        <v>0</v>
      </c>
      <c r="DP15" s="9">
        <f t="shared" si="172"/>
        <v>2500</v>
      </c>
      <c r="DQ15" s="9">
        <f t="shared" si="173"/>
        <v>0</v>
      </c>
      <c r="DR15" s="9">
        <f t="shared" si="46"/>
        <v>1000</v>
      </c>
      <c r="DS15" s="9">
        <f t="shared" si="174"/>
        <v>0</v>
      </c>
      <c r="DT15" s="9">
        <f t="shared" si="47"/>
        <v>500</v>
      </c>
      <c r="DU15" s="9">
        <f t="shared" si="175"/>
        <v>0</v>
      </c>
      <c r="DV15" s="9">
        <f t="shared" si="176"/>
        <v>0</v>
      </c>
      <c r="DW15" s="9">
        <f t="shared" si="177"/>
        <v>0</v>
      </c>
      <c r="DX15" s="9">
        <f t="shared" si="178"/>
        <v>0</v>
      </c>
      <c r="DY15" s="9">
        <f t="shared" si="179"/>
        <v>0</v>
      </c>
      <c r="DZ15" s="9">
        <f t="shared" si="180"/>
        <v>1540.0000000000002</v>
      </c>
      <c r="EA15" s="9">
        <f t="shared" si="181"/>
        <v>0</v>
      </c>
      <c r="EB15" s="9">
        <f t="shared" si="182"/>
        <v>0</v>
      </c>
      <c r="EC15" s="9">
        <f t="shared" si="183"/>
        <v>1871.6999999999998</v>
      </c>
      <c r="ED15" s="14">
        <v>0</v>
      </c>
      <c r="EE15" s="9">
        <f t="shared" si="50"/>
        <v>1871.7</v>
      </c>
      <c r="EF15" s="9">
        <f t="shared" si="51"/>
        <v>9358.5</v>
      </c>
      <c r="EG15" s="9">
        <f t="shared" si="52"/>
        <v>4991.2</v>
      </c>
      <c r="EH15" s="9">
        <f t="shared" si="184"/>
        <v>0</v>
      </c>
      <c r="EI15" s="9">
        <f t="shared" si="185"/>
        <v>1039.8333333333333</v>
      </c>
      <c r="EJ15" s="9">
        <f t="shared" si="186"/>
        <v>3790.3297579999999</v>
      </c>
      <c r="EK15" s="53">
        <f t="shared" si="187"/>
        <v>208373.89669133333</v>
      </c>
      <c r="EL15" s="9"/>
      <c r="EM15" s="9">
        <f t="shared" si="188"/>
        <v>2246.04</v>
      </c>
      <c r="EN15" s="9">
        <f t="shared" si="189"/>
        <v>0</v>
      </c>
      <c r="EO15" s="9">
        <f t="shared" si="190"/>
        <v>223.93018800000002</v>
      </c>
      <c r="EP15" s="9">
        <f t="shared" si="191"/>
        <v>112.30200000000001</v>
      </c>
      <c r="EQ15" s="9">
        <f t="shared" si="192"/>
        <v>116.23257</v>
      </c>
      <c r="ER15" s="9">
        <f t="shared" si="193"/>
        <v>0</v>
      </c>
      <c r="ES15" s="9">
        <f t="shared" si="194"/>
        <v>112.30200000000001</v>
      </c>
      <c r="ET15" s="9">
        <f t="shared" si="195"/>
        <v>311.95</v>
      </c>
      <c r="EU15" s="9">
        <f t="shared" si="196"/>
        <v>149.73599999999999</v>
      </c>
      <c r="EV15" s="9">
        <f t="shared" si="197"/>
        <v>31.195</v>
      </c>
      <c r="EW15" s="9">
        <f t="shared" si="198"/>
        <v>56.150999999999996</v>
      </c>
      <c r="EX15" s="9">
        <f t="shared" si="199"/>
        <v>280.755</v>
      </c>
      <c r="EY15" s="9">
        <f t="shared" si="200"/>
        <v>149.73599999999999</v>
      </c>
      <c r="EZ15" s="9">
        <f t="shared" si="201"/>
        <v>3790.3297579999999</v>
      </c>
      <c r="FB15" s="9" t="str">
        <f t="shared" si="202"/>
        <v>21111.06.1.06</v>
      </c>
      <c r="FC15" s="21">
        <f t="shared" si="203"/>
        <v>0</v>
      </c>
      <c r="FD15" s="21">
        <f t="shared" si="204"/>
        <v>0</v>
      </c>
      <c r="FE15" s="21">
        <f t="shared" si="205"/>
        <v>74868</v>
      </c>
      <c r="FF15" s="21">
        <f t="shared" si="206"/>
        <v>1039.8333333333333</v>
      </c>
      <c r="FG15" s="21">
        <f t="shared" si="207"/>
        <v>0</v>
      </c>
      <c r="FH15" s="21">
        <f t="shared" si="208"/>
        <v>0</v>
      </c>
      <c r="FI15" s="21">
        <f t="shared" si="209"/>
        <v>0</v>
      </c>
      <c r="FJ15" s="21">
        <f t="shared" si="210"/>
        <v>0</v>
      </c>
      <c r="FK15" s="21">
        <f t="shared" si="211"/>
        <v>7500</v>
      </c>
      <c r="FL15" s="21">
        <f t="shared" si="212"/>
        <v>0</v>
      </c>
      <c r="FM15" s="21">
        <f t="shared" si="213"/>
        <v>0</v>
      </c>
      <c r="FN15" s="21">
        <f t="shared" si="214"/>
        <v>17098.333333333332</v>
      </c>
      <c r="FO15" s="21">
        <f t="shared" si="215"/>
        <v>7439.1999999999989</v>
      </c>
      <c r="FP15" s="21">
        <f t="shared" si="216"/>
        <v>0</v>
      </c>
      <c r="FQ15" s="21">
        <f t="shared" si="217"/>
        <v>2350</v>
      </c>
      <c r="FR15" s="21">
        <f t="shared" si="218"/>
        <v>2500</v>
      </c>
      <c r="FS15" s="21">
        <f t="shared" si="219"/>
        <v>17346.416666666668</v>
      </c>
      <c r="FT15" s="21">
        <f t="shared" si="220"/>
        <v>0</v>
      </c>
      <c r="FU15" s="21">
        <f t="shared" si="221"/>
        <v>0</v>
      </c>
      <c r="FV15" s="21">
        <f t="shared" si="222"/>
        <v>0</v>
      </c>
      <c r="FW15" s="21">
        <f t="shared" si="223"/>
        <v>0</v>
      </c>
      <c r="FX15" s="21">
        <f t="shared" si="224"/>
        <v>0</v>
      </c>
      <c r="FY15" s="21">
        <f t="shared" si="225"/>
        <v>0</v>
      </c>
      <c r="FZ15" s="21">
        <f t="shared" si="226"/>
        <v>0</v>
      </c>
      <c r="GA15" s="21">
        <f t="shared" si="227"/>
        <v>7464.3396000000012</v>
      </c>
      <c r="GB15" s="21">
        <f t="shared" si="228"/>
        <v>0</v>
      </c>
      <c r="GC15" s="21">
        <f t="shared" si="229"/>
        <v>4118.4000000000005</v>
      </c>
      <c r="GD15" s="21">
        <f t="shared" si="230"/>
        <v>4262.5439999999999</v>
      </c>
      <c r="GE15" s="21">
        <f t="shared" si="231"/>
        <v>0</v>
      </c>
      <c r="GF15" s="21">
        <f t="shared" si="232"/>
        <v>2000</v>
      </c>
      <c r="GG15" s="21">
        <f t="shared" si="233"/>
        <v>3743.4</v>
      </c>
      <c r="GH15" s="21">
        <f t="shared" si="234"/>
        <v>0</v>
      </c>
      <c r="GI15" s="21">
        <f t="shared" si="235"/>
        <v>9720</v>
      </c>
      <c r="GJ15" s="21">
        <f t="shared" si="236"/>
        <v>9600</v>
      </c>
      <c r="GK15" s="21">
        <f t="shared" si="237"/>
        <v>9900</v>
      </c>
      <c r="GL15" s="21">
        <f t="shared" si="238"/>
        <v>2500</v>
      </c>
      <c r="GM15" s="21">
        <f t="shared" si="239"/>
        <v>0</v>
      </c>
      <c r="GN15" s="21">
        <f t="shared" si="240"/>
        <v>0</v>
      </c>
      <c r="GO15" s="21">
        <f t="shared" si="241"/>
        <v>0</v>
      </c>
      <c r="GP15" s="21">
        <f t="shared" si="242"/>
        <v>500</v>
      </c>
      <c r="GQ15" s="21">
        <f t="shared" si="243"/>
        <v>0</v>
      </c>
      <c r="GR15" s="21">
        <f t="shared" si="244"/>
        <v>0</v>
      </c>
      <c r="GS15" s="21">
        <f t="shared" si="245"/>
        <v>0</v>
      </c>
      <c r="GT15" s="21">
        <f t="shared" si="246"/>
        <v>0</v>
      </c>
      <c r="GU15" s="21">
        <f t="shared" si="247"/>
        <v>0</v>
      </c>
      <c r="GV15" s="21">
        <f t="shared" si="248"/>
        <v>1000</v>
      </c>
      <c r="GW15" s="21">
        <f t="shared" si="249"/>
        <v>0</v>
      </c>
      <c r="GX15" s="21">
        <f t="shared" si="250"/>
        <v>0</v>
      </c>
      <c r="GY15" s="21">
        <f t="shared" si="251"/>
        <v>1540.0000000000002</v>
      </c>
      <c r="GZ15" s="21">
        <f t="shared" si="252"/>
        <v>0</v>
      </c>
      <c r="HA15" s="21">
        <f t="shared" si="253"/>
        <v>1871.7</v>
      </c>
      <c r="HB15" s="21">
        <f t="shared" si="254"/>
        <v>1871.6999999999998</v>
      </c>
      <c r="HC15" s="21">
        <f t="shared" si="255"/>
        <v>0</v>
      </c>
      <c r="HD15" s="21">
        <f t="shared" si="256"/>
        <v>0</v>
      </c>
      <c r="HE15" s="21">
        <v>0</v>
      </c>
      <c r="HF15" s="21">
        <f t="shared" si="257"/>
        <v>3790.3297579999999</v>
      </c>
      <c r="HG15" s="21">
        <f t="shared" si="258"/>
        <v>9358.5</v>
      </c>
      <c r="HH15" s="21">
        <f t="shared" si="259"/>
        <v>4991.2</v>
      </c>
      <c r="HI15" s="21">
        <f t="shared" si="260"/>
        <v>208373.89669133336</v>
      </c>
      <c r="HJ15" s="21">
        <f t="shared" si="261"/>
        <v>0</v>
      </c>
      <c r="HK15" s="21">
        <f t="shared" si="262"/>
        <v>4220.6499999999996</v>
      </c>
      <c r="HL15" s="21">
        <f t="shared" si="263"/>
        <v>212594.54669133335</v>
      </c>
      <c r="HM15" s="21">
        <f t="shared" si="264"/>
        <v>0</v>
      </c>
    </row>
    <row r="16" spans="1:221" s="6" customFormat="1" ht="12.75">
      <c r="C16" s="8">
        <v>9</v>
      </c>
      <c r="D16" s="6" t="s">
        <v>337</v>
      </c>
      <c r="E16" s="6" t="str">
        <f t="shared" si="0"/>
        <v>21111.06.1.06</v>
      </c>
      <c r="F16" s="6" t="str">
        <f t="shared" si="1"/>
        <v>05-001</v>
      </c>
      <c r="G16" s="6" t="str">
        <f t="shared" si="2"/>
        <v>1.5.08.26.001</v>
      </c>
      <c r="H16" s="27" t="s">
        <v>109</v>
      </c>
      <c r="I16" s="27" t="s">
        <v>103</v>
      </c>
      <c r="J16" s="17" t="s">
        <v>19</v>
      </c>
      <c r="K16" s="6" t="s">
        <v>167</v>
      </c>
      <c r="L16" s="6" t="s">
        <v>77</v>
      </c>
      <c r="M16" s="7" t="s">
        <v>3</v>
      </c>
      <c r="N16" s="7" t="s">
        <v>162</v>
      </c>
      <c r="Q16" s="29"/>
      <c r="R16" s="6" t="s">
        <v>8</v>
      </c>
      <c r="S16" s="6" t="s">
        <v>130</v>
      </c>
      <c r="T16" s="6" t="s">
        <v>78</v>
      </c>
      <c r="U16" s="8">
        <v>0</v>
      </c>
      <c r="V16" s="13">
        <v>29</v>
      </c>
      <c r="W16" s="28">
        <v>10</v>
      </c>
      <c r="X16" s="8">
        <v>50</v>
      </c>
      <c r="Y16" s="8">
        <v>24</v>
      </c>
      <c r="Z16" s="8">
        <v>24</v>
      </c>
      <c r="AA16" s="8">
        <v>45</v>
      </c>
      <c r="AB16" s="8">
        <v>9</v>
      </c>
      <c r="AC16" s="8">
        <v>5</v>
      </c>
      <c r="AD16" s="13">
        <v>12</v>
      </c>
      <c r="AE16" s="5">
        <v>0</v>
      </c>
      <c r="AF16" s="5">
        <v>0</v>
      </c>
      <c r="AG16" s="9">
        <f t="shared" si="127"/>
        <v>10556.8</v>
      </c>
      <c r="AH16" s="14">
        <f t="shared" si="3"/>
        <v>82368</v>
      </c>
      <c r="AI16" s="9">
        <f t="shared" si="4"/>
        <v>89841.600000000006</v>
      </c>
      <c r="AJ16" s="9">
        <f t="shared" si="5"/>
        <v>97341.6</v>
      </c>
      <c r="AK16" s="18">
        <v>2500</v>
      </c>
      <c r="AL16" s="18">
        <v>0</v>
      </c>
      <c r="AM16" s="19">
        <v>0</v>
      </c>
      <c r="AN16" s="19">
        <v>0</v>
      </c>
      <c r="AO16" s="18">
        <v>0</v>
      </c>
      <c r="AP16" s="19">
        <v>1400</v>
      </c>
      <c r="AQ16" s="19">
        <v>0</v>
      </c>
      <c r="AR16" s="19">
        <v>0</v>
      </c>
      <c r="AS16" s="19">
        <v>0</v>
      </c>
      <c r="AT16" s="6">
        <v>3.25</v>
      </c>
      <c r="AU16" s="9">
        <v>0</v>
      </c>
      <c r="AV16" s="9">
        <v>6239</v>
      </c>
      <c r="AW16" s="14">
        <v>0</v>
      </c>
      <c r="AX16" s="14">
        <v>0</v>
      </c>
      <c r="AY16" s="14">
        <v>0</v>
      </c>
      <c r="AZ16" s="14">
        <v>0</v>
      </c>
      <c r="BA16" s="24">
        <f t="shared" si="128"/>
        <v>1247.8000000000002</v>
      </c>
      <c r="BB16" s="14">
        <v>0</v>
      </c>
      <c r="BC16" s="9">
        <v>625</v>
      </c>
      <c r="BD16" s="14">
        <v>0</v>
      </c>
      <c r="BE16" s="14">
        <v>1269.25</v>
      </c>
      <c r="BF16" s="14">
        <v>0</v>
      </c>
      <c r="BG16" s="14">
        <v>0</v>
      </c>
      <c r="BH16" s="14">
        <v>0</v>
      </c>
      <c r="BI16" s="9">
        <v>0</v>
      </c>
      <c r="BJ16" s="14">
        <v>0</v>
      </c>
      <c r="BK16" s="14">
        <v>0</v>
      </c>
      <c r="BL16" s="9">
        <v>820</v>
      </c>
      <c r="BM16" s="9">
        <v>800</v>
      </c>
      <c r="BN16" s="9">
        <v>825</v>
      </c>
      <c r="BO16" s="14">
        <v>0</v>
      </c>
      <c r="BP16" s="9">
        <v>0</v>
      </c>
      <c r="BQ16" s="9">
        <v>0</v>
      </c>
      <c r="BR16" s="21">
        <f t="shared" si="129"/>
        <v>11826.05</v>
      </c>
      <c r="BS16" s="21">
        <f t="shared" si="130"/>
        <v>8684</v>
      </c>
      <c r="BT16" s="9">
        <f t="shared" si="131"/>
        <v>0</v>
      </c>
      <c r="BU16" s="9">
        <f t="shared" si="132"/>
        <v>74868</v>
      </c>
      <c r="BV16" s="9">
        <f t="shared" si="133"/>
        <v>0</v>
      </c>
      <c r="BW16" s="9">
        <f t="shared" si="134"/>
        <v>0</v>
      </c>
      <c r="BX16" s="9">
        <f t="shared" si="135"/>
        <v>0</v>
      </c>
      <c r="BY16" s="9">
        <f t="shared" si="136"/>
        <v>0</v>
      </c>
      <c r="BZ16" s="9">
        <f t="shared" si="137"/>
        <v>14973.600000000002</v>
      </c>
      <c r="CA16" s="9">
        <f t="shared" si="138"/>
        <v>0</v>
      </c>
      <c r="CB16" s="9">
        <f t="shared" si="139"/>
        <v>7500</v>
      </c>
      <c r="CC16" s="9">
        <f t="shared" si="140"/>
        <v>0</v>
      </c>
      <c r="CD16" s="9">
        <f t="shared" si="141"/>
        <v>15231</v>
      </c>
      <c r="CE16" s="9">
        <f t="shared" si="142"/>
        <v>0</v>
      </c>
      <c r="CF16" s="9">
        <f t="shared" si="143"/>
        <v>0</v>
      </c>
      <c r="CG16" s="9">
        <f t="shared" si="144"/>
        <v>0</v>
      </c>
      <c r="CH16" s="9">
        <f t="shared" si="145"/>
        <v>0</v>
      </c>
      <c r="CI16" s="9">
        <f t="shared" si="146"/>
        <v>0</v>
      </c>
      <c r="CJ16" s="9">
        <f t="shared" si="147"/>
        <v>0</v>
      </c>
      <c r="CK16" s="9">
        <f t="shared" si="148"/>
        <v>9840</v>
      </c>
      <c r="CL16" s="9">
        <f t="shared" si="149"/>
        <v>9600</v>
      </c>
      <c r="CM16" s="9">
        <f t="shared" si="150"/>
        <v>9900</v>
      </c>
      <c r="CN16" s="9">
        <f t="shared" si="151"/>
        <v>0</v>
      </c>
      <c r="CO16" s="9">
        <f t="shared" si="152"/>
        <v>0</v>
      </c>
      <c r="CP16" s="9">
        <f t="shared" si="153"/>
        <v>0</v>
      </c>
      <c r="CQ16" s="9">
        <f t="shared" si="154"/>
        <v>141912.6</v>
      </c>
      <c r="CR16" s="9">
        <f t="shared" si="155"/>
        <v>8957.2075200000018</v>
      </c>
      <c r="CS16" s="9">
        <f t="shared" si="156"/>
        <v>0</v>
      </c>
      <c r="CT16" s="9">
        <f t="shared" si="30"/>
        <v>4867.0800000000008</v>
      </c>
      <c r="CU16" s="9">
        <f t="shared" si="31"/>
        <v>5037.4278000000004</v>
      </c>
      <c r="CV16" s="9">
        <f t="shared" si="157"/>
        <v>2676.96</v>
      </c>
      <c r="CW16" s="9">
        <f t="shared" si="158"/>
        <v>3743.4</v>
      </c>
      <c r="CX16" s="9">
        <f t="shared" si="159"/>
        <v>2000</v>
      </c>
      <c r="CY16" s="9">
        <f t="shared" si="160"/>
        <v>27282.075320000004</v>
      </c>
      <c r="DA16" s="9">
        <f t="shared" si="161"/>
        <v>17594.666666666664</v>
      </c>
      <c r="DB16" s="9">
        <f t="shared" si="162"/>
        <v>0</v>
      </c>
      <c r="DC16" s="9">
        <f t="shared" si="163"/>
        <v>2115.4166666666665</v>
      </c>
      <c r="DD16" s="9">
        <f t="shared" si="164"/>
        <v>0</v>
      </c>
      <c r="DE16" s="9">
        <f t="shared" si="165"/>
        <v>0</v>
      </c>
      <c r="DF16" s="9">
        <f t="shared" si="166"/>
        <v>0</v>
      </c>
      <c r="DG16" s="9">
        <f t="shared" si="167"/>
        <v>8445.4399999999987</v>
      </c>
      <c r="DH16" s="9">
        <f t="shared" si="168"/>
        <v>1600</v>
      </c>
      <c r="DI16" s="9">
        <f t="shared" si="41"/>
        <v>2500</v>
      </c>
      <c r="DJ16" s="9">
        <f t="shared" si="42"/>
        <v>1850</v>
      </c>
      <c r="DK16" s="9">
        <f t="shared" si="43"/>
        <v>500</v>
      </c>
      <c r="DL16" s="9">
        <f t="shared" si="169"/>
        <v>0</v>
      </c>
      <c r="DM16" s="9">
        <f t="shared" si="170"/>
        <v>0</v>
      </c>
      <c r="DN16" s="9">
        <f t="shared" si="171"/>
        <v>0</v>
      </c>
      <c r="DO16" s="14">
        <v>0</v>
      </c>
      <c r="DP16" s="9">
        <f t="shared" si="172"/>
        <v>0</v>
      </c>
      <c r="DQ16" s="9">
        <f t="shared" si="173"/>
        <v>2500</v>
      </c>
      <c r="DR16" s="9">
        <f t="shared" si="46"/>
        <v>1000</v>
      </c>
      <c r="DS16" s="9">
        <f t="shared" si="174"/>
        <v>0</v>
      </c>
      <c r="DT16" s="9">
        <f t="shared" si="47"/>
        <v>500</v>
      </c>
      <c r="DU16" s="9">
        <f t="shared" si="175"/>
        <v>0</v>
      </c>
      <c r="DV16" s="9">
        <f t="shared" si="176"/>
        <v>0</v>
      </c>
      <c r="DW16" s="9">
        <f t="shared" si="177"/>
        <v>0</v>
      </c>
      <c r="DX16" s="9">
        <f t="shared" si="178"/>
        <v>0</v>
      </c>
      <c r="DY16" s="9">
        <f t="shared" si="179"/>
        <v>0</v>
      </c>
      <c r="DZ16" s="9">
        <f t="shared" si="180"/>
        <v>1540.0000000000002</v>
      </c>
      <c r="EA16" s="9">
        <f t="shared" si="181"/>
        <v>0</v>
      </c>
      <c r="EB16" s="9">
        <f t="shared" si="182"/>
        <v>0</v>
      </c>
      <c r="EC16" s="9">
        <f t="shared" si="183"/>
        <v>1871.6999999999998</v>
      </c>
      <c r="ED16" s="14">
        <v>0</v>
      </c>
      <c r="EE16" s="9">
        <f t="shared" si="50"/>
        <v>1871.7</v>
      </c>
      <c r="EF16" s="9">
        <f t="shared" si="51"/>
        <v>9358.5</v>
      </c>
      <c r="EG16" s="9">
        <f t="shared" si="52"/>
        <v>4991.2</v>
      </c>
      <c r="EH16" s="9">
        <f t="shared" si="184"/>
        <v>0</v>
      </c>
      <c r="EI16" s="9">
        <f t="shared" si="185"/>
        <v>1039.8333333333333</v>
      </c>
      <c r="EJ16" s="9">
        <f t="shared" si="186"/>
        <v>4495.3642096000003</v>
      </c>
      <c r="EK16" s="53">
        <f t="shared" si="187"/>
        <v>232968.49619626667</v>
      </c>
      <c r="EL16" s="9"/>
      <c r="EM16" s="9">
        <f t="shared" si="188"/>
        <v>2246.04</v>
      </c>
      <c r="EN16" s="9">
        <f t="shared" si="189"/>
        <v>449.20800000000003</v>
      </c>
      <c r="EO16" s="9">
        <f t="shared" si="190"/>
        <v>268.71622560000003</v>
      </c>
      <c r="EP16" s="9">
        <f t="shared" si="191"/>
        <v>134.76240000000001</v>
      </c>
      <c r="EQ16" s="9">
        <f t="shared" si="192"/>
        <v>139.479084</v>
      </c>
      <c r="ER16" s="9">
        <f t="shared" si="193"/>
        <v>72.996300000000005</v>
      </c>
      <c r="ES16" s="9">
        <f t="shared" si="194"/>
        <v>112.30200000000001</v>
      </c>
      <c r="ET16" s="9">
        <f t="shared" si="195"/>
        <v>374.34000000000003</v>
      </c>
      <c r="EU16" s="9">
        <f t="shared" si="196"/>
        <v>179.6832</v>
      </c>
      <c r="EV16" s="9">
        <f t="shared" si="197"/>
        <v>31.195</v>
      </c>
      <c r="EW16" s="9">
        <f t="shared" si="198"/>
        <v>56.150999999999996</v>
      </c>
      <c r="EX16" s="9">
        <f t="shared" si="199"/>
        <v>280.755</v>
      </c>
      <c r="EY16" s="9">
        <f t="shared" si="200"/>
        <v>149.73599999999999</v>
      </c>
      <c r="EZ16" s="9">
        <f t="shared" si="201"/>
        <v>4495.3642096000003</v>
      </c>
      <c r="FB16" s="9" t="str">
        <f t="shared" si="202"/>
        <v>21111.06.1.06</v>
      </c>
      <c r="FC16" s="21">
        <f t="shared" si="203"/>
        <v>0</v>
      </c>
      <c r="FD16" s="21">
        <f t="shared" si="204"/>
        <v>0</v>
      </c>
      <c r="FE16" s="21">
        <f t="shared" si="205"/>
        <v>74868</v>
      </c>
      <c r="FF16" s="21">
        <f t="shared" si="206"/>
        <v>1039.8333333333333</v>
      </c>
      <c r="FG16" s="21">
        <f t="shared" si="207"/>
        <v>14973.600000000002</v>
      </c>
      <c r="FH16" s="21">
        <f t="shared" si="208"/>
        <v>0</v>
      </c>
      <c r="FI16" s="21">
        <f t="shared" si="209"/>
        <v>0</v>
      </c>
      <c r="FJ16" s="21">
        <f t="shared" si="210"/>
        <v>0</v>
      </c>
      <c r="FK16" s="21">
        <f t="shared" si="211"/>
        <v>7500</v>
      </c>
      <c r="FL16" s="21">
        <f t="shared" si="212"/>
        <v>0</v>
      </c>
      <c r="FM16" s="21">
        <f t="shared" si="213"/>
        <v>0</v>
      </c>
      <c r="FN16" s="21">
        <f t="shared" si="214"/>
        <v>19194.666666666664</v>
      </c>
      <c r="FO16" s="21">
        <f t="shared" si="215"/>
        <v>8445.4399999999987</v>
      </c>
      <c r="FP16" s="21">
        <f t="shared" si="216"/>
        <v>0</v>
      </c>
      <c r="FQ16" s="21">
        <f t="shared" si="217"/>
        <v>2350</v>
      </c>
      <c r="FR16" s="21">
        <f t="shared" si="218"/>
        <v>2500</v>
      </c>
      <c r="FS16" s="21">
        <f t="shared" si="219"/>
        <v>17346.416666666668</v>
      </c>
      <c r="FT16" s="21">
        <f t="shared" si="220"/>
        <v>0</v>
      </c>
      <c r="FU16" s="21">
        <f t="shared" si="221"/>
        <v>0</v>
      </c>
      <c r="FV16" s="21">
        <f t="shared" si="222"/>
        <v>0</v>
      </c>
      <c r="FW16" s="21">
        <f t="shared" si="223"/>
        <v>0</v>
      </c>
      <c r="FX16" s="21">
        <f t="shared" si="224"/>
        <v>0</v>
      </c>
      <c r="FY16" s="21">
        <f t="shared" si="225"/>
        <v>0</v>
      </c>
      <c r="FZ16" s="21">
        <f t="shared" si="226"/>
        <v>0</v>
      </c>
      <c r="GA16" s="21">
        <f t="shared" si="227"/>
        <v>8957.2075200000018</v>
      </c>
      <c r="GB16" s="21">
        <f t="shared" si="228"/>
        <v>0</v>
      </c>
      <c r="GC16" s="21">
        <f t="shared" si="229"/>
        <v>4867.0800000000008</v>
      </c>
      <c r="GD16" s="21">
        <f t="shared" si="230"/>
        <v>5037.4278000000004</v>
      </c>
      <c r="GE16" s="21">
        <f t="shared" si="231"/>
        <v>2676.96</v>
      </c>
      <c r="GF16" s="21">
        <f t="shared" si="232"/>
        <v>2000</v>
      </c>
      <c r="GG16" s="21">
        <f t="shared" si="233"/>
        <v>3743.4</v>
      </c>
      <c r="GH16" s="21">
        <f t="shared" si="234"/>
        <v>0</v>
      </c>
      <c r="GI16" s="21">
        <f t="shared" si="235"/>
        <v>9840</v>
      </c>
      <c r="GJ16" s="21">
        <f t="shared" si="236"/>
        <v>9600</v>
      </c>
      <c r="GK16" s="21">
        <f t="shared" si="237"/>
        <v>9900</v>
      </c>
      <c r="GL16" s="21">
        <f t="shared" si="238"/>
        <v>0</v>
      </c>
      <c r="GM16" s="21">
        <f t="shared" si="239"/>
        <v>2500</v>
      </c>
      <c r="GN16" s="21">
        <f t="shared" si="240"/>
        <v>0</v>
      </c>
      <c r="GO16" s="21">
        <f t="shared" si="241"/>
        <v>0</v>
      </c>
      <c r="GP16" s="21">
        <f t="shared" si="242"/>
        <v>500</v>
      </c>
      <c r="GQ16" s="21">
        <f t="shared" si="243"/>
        <v>0</v>
      </c>
      <c r="GR16" s="21">
        <f t="shared" si="244"/>
        <v>0</v>
      </c>
      <c r="GS16" s="21">
        <f t="shared" si="245"/>
        <v>0</v>
      </c>
      <c r="GT16" s="21">
        <f t="shared" si="246"/>
        <v>0</v>
      </c>
      <c r="GU16" s="21">
        <f t="shared" si="247"/>
        <v>0</v>
      </c>
      <c r="GV16" s="21">
        <f t="shared" si="248"/>
        <v>1000</v>
      </c>
      <c r="GW16" s="21">
        <f t="shared" si="249"/>
        <v>0</v>
      </c>
      <c r="GX16" s="21">
        <f t="shared" si="250"/>
        <v>0</v>
      </c>
      <c r="GY16" s="21">
        <f t="shared" si="251"/>
        <v>1540.0000000000002</v>
      </c>
      <c r="GZ16" s="21">
        <f t="shared" si="252"/>
        <v>0</v>
      </c>
      <c r="HA16" s="21">
        <f t="shared" si="253"/>
        <v>1871.7</v>
      </c>
      <c r="HB16" s="21">
        <f t="shared" si="254"/>
        <v>1871.6999999999998</v>
      </c>
      <c r="HC16" s="21">
        <f t="shared" si="255"/>
        <v>0</v>
      </c>
      <c r="HD16" s="21">
        <f t="shared" si="256"/>
        <v>0</v>
      </c>
      <c r="HE16" s="21">
        <v>0</v>
      </c>
      <c r="HF16" s="21">
        <f t="shared" si="257"/>
        <v>4495.3642096000003</v>
      </c>
      <c r="HG16" s="21">
        <f t="shared" si="258"/>
        <v>9358.5</v>
      </c>
      <c r="HH16" s="21">
        <f t="shared" si="259"/>
        <v>4991.2</v>
      </c>
      <c r="HI16" s="21">
        <f t="shared" si="260"/>
        <v>232968.49619626667</v>
      </c>
      <c r="HJ16" s="21">
        <f t="shared" si="261"/>
        <v>0</v>
      </c>
      <c r="HK16" s="21">
        <f t="shared" si="262"/>
        <v>4660.8799999999992</v>
      </c>
      <c r="HL16" s="21">
        <f t="shared" si="263"/>
        <v>237629.37619626668</v>
      </c>
      <c r="HM16" s="21">
        <f t="shared" si="264"/>
        <v>0</v>
      </c>
    </row>
    <row r="17" spans="3:221" s="6" customFormat="1" ht="12.75">
      <c r="C17" s="8">
        <v>10</v>
      </c>
      <c r="D17" s="6" t="s">
        <v>337</v>
      </c>
      <c r="E17" s="6" t="str">
        <f t="shared" si="0"/>
        <v>21111.06.1.06</v>
      </c>
      <c r="F17" s="6" t="str">
        <f t="shared" si="1"/>
        <v>05-001</v>
      </c>
      <c r="G17" s="6" t="str">
        <f t="shared" si="2"/>
        <v>1.5.08.26.001</v>
      </c>
      <c r="H17" s="27" t="s">
        <v>120</v>
      </c>
      <c r="I17" s="27" t="s">
        <v>93</v>
      </c>
      <c r="J17" s="17" t="s">
        <v>20</v>
      </c>
      <c r="K17" s="6" t="s">
        <v>167</v>
      </c>
      <c r="L17" s="6" t="s">
        <v>77</v>
      </c>
      <c r="M17" s="7" t="s">
        <v>3</v>
      </c>
      <c r="N17" s="7" t="s">
        <v>162</v>
      </c>
      <c r="Q17" s="29"/>
      <c r="R17" s="6" t="s">
        <v>8</v>
      </c>
      <c r="S17" s="6" t="s">
        <v>130</v>
      </c>
      <c r="T17" s="6" t="s">
        <v>78</v>
      </c>
      <c r="U17" s="8">
        <v>0</v>
      </c>
      <c r="V17" s="13">
        <v>32</v>
      </c>
      <c r="W17" s="28">
        <v>2</v>
      </c>
      <c r="X17" s="8">
        <v>50</v>
      </c>
      <c r="Y17" s="8">
        <v>24</v>
      </c>
      <c r="Z17" s="8">
        <v>24</v>
      </c>
      <c r="AA17" s="8">
        <v>45</v>
      </c>
      <c r="AB17" s="8">
        <v>9</v>
      </c>
      <c r="AC17" s="8">
        <v>5</v>
      </c>
      <c r="AD17" s="13">
        <v>12</v>
      </c>
      <c r="AE17" s="5">
        <v>0</v>
      </c>
      <c r="AF17" s="5">
        <v>1</v>
      </c>
      <c r="AG17" s="9">
        <f t="shared" si="127"/>
        <v>11909.6</v>
      </c>
      <c r="AH17" s="14">
        <f t="shared" si="3"/>
        <v>93696</v>
      </c>
      <c r="AI17" s="9">
        <f t="shared" si="4"/>
        <v>103435.2</v>
      </c>
      <c r="AJ17" s="9">
        <f t="shared" si="5"/>
        <v>113575.2</v>
      </c>
      <c r="AK17" s="18">
        <v>2500</v>
      </c>
      <c r="AL17" s="18">
        <v>0</v>
      </c>
      <c r="AM17" s="19">
        <v>0</v>
      </c>
      <c r="AN17" s="19">
        <v>0</v>
      </c>
      <c r="AO17" s="18">
        <v>0</v>
      </c>
      <c r="AP17" s="19">
        <v>1400</v>
      </c>
      <c r="AQ17" s="19">
        <v>0</v>
      </c>
      <c r="AR17" s="19">
        <v>0</v>
      </c>
      <c r="AS17" s="19">
        <v>0</v>
      </c>
      <c r="AT17" s="6">
        <v>3.25</v>
      </c>
      <c r="AU17" s="9">
        <v>0</v>
      </c>
      <c r="AV17" s="9">
        <v>7183</v>
      </c>
      <c r="AW17" s="14">
        <v>0</v>
      </c>
      <c r="AX17" s="14">
        <v>0</v>
      </c>
      <c r="AY17" s="14">
        <v>0</v>
      </c>
      <c r="AZ17" s="14">
        <v>0</v>
      </c>
      <c r="BA17" s="24">
        <f t="shared" si="128"/>
        <v>1436.6000000000001</v>
      </c>
      <c r="BB17" s="14">
        <v>0</v>
      </c>
      <c r="BC17" s="9">
        <v>625</v>
      </c>
      <c r="BD17" s="14">
        <v>0</v>
      </c>
      <c r="BE17" s="14">
        <v>1269.25</v>
      </c>
      <c r="BF17" s="14">
        <v>0</v>
      </c>
      <c r="BG17" s="14">
        <v>0</v>
      </c>
      <c r="BH17" s="14">
        <v>0</v>
      </c>
      <c r="BI17" s="9">
        <v>0</v>
      </c>
      <c r="BJ17" s="14">
        <v>0</v>
      </c>
      <c r="BK17" s="14">
        <v>0</v>
      </c>
      <c r="BL17" s="9">
        <v>820</v>
      </c>
      <c r="BM17" s="9">
        <v>800</v>
      </c>
      <c r="BN17" s="9">
        <v>825</v>
      </c>
      <c r="BO17" s="14">
        <v>0</v>
      </c>
      <c r="BP17" s="9">
        <v>0</v>
      </c>
      <c r="BQ17" s="9">
        <v>0</v>
      </c>
      <c r="BR17" s="21">
        <f t="shared" si="129"/>
        <v>12958.85</v>
      </c>
      <c r="BS17" s="21">
        <f t="shared" si="130"/>
        <v>9628</v>
      </c>
      <c r="BT17" s="9">
        <f t="shared" si="131"/>
        <v>0</v>
      </c>
      <c r="BU17" s="9">
        <f t="shared" si="132"/>
        <v>86196</v>
      </c>
      <c r="BV17" s="9">
        <f t="shared" si="133"/>
        <v>0</v>
      </c>
      <c r="BW17" s="9">
        <f t="shared" si="134"/>
        <v>0</v>
      </c>
      <c r="BX17" s="9">
        <f t="shared" si="135"/>
        <v>0</v>
      </c>
      <c r="BY17" s="9">
        <f t="shared" si="136"/>
        <v>0</v>
      </c>
      <c r="BZ17" s="9">
        <f t="shared" si="137"/>
        <v>17239.2</v>
      </c>
      <c r="CA17" s="9">
        <f t="shared" si="138"/>
        <v>0</v>
      </c>
      <c r="CB17" s="9">
        <f t="shared" si="139"/>
        <v>7500</v>
      </c>
      <c r="CC17" s="9">
        <f t="shared" si="140"/>
        <v>0</v>
      </c>
      <c r="CD17" s="9">
        <f t="shared" si="141"/>
        <v>15231</v>
      </c>
      <c r="CE17" s="9">
        <f t="shared" si="142"/>
        <v>0</v>
      </c>
      <c r="CF17" s="9">
        <f t="shared" si="143"/>
        <v>0</v>
      </c>
      <c r="CG17" s="9">
        <f t="shared" si="144"/>
        <v>0</v>
      </c>
      <c r="CH17" s="9">
        <f t="shared" si="145"/>
        <v>0</v>
      </c>
      <c r="CI17" s="9">
        <f t="shared" si="146"/>
        <v>0</v>
      </c>
      <c r="CJ17" s="9">
        <f t="shared" si="147"/>
        <v>0</v>
      </c>
      <c r="CK17" s="9">
        <f t="shared" si="148"/>
        <v>9840</v>
      </c>
      <c r="CL17" s="9">
        <f t="shared" si="149"/>
        <v>9600</v>
      </c>
      <c r="CM17" s="9">
        <f t="shared" si="150"/>
        <v>9900</v>
      </c>
      <c r="CN17" s="9">
        <f t="shared" si="151"/>
        <v>0</v>
      </c>
      <c r="CO17" s="9">
        <f t="shared" si="152"/>
        <v>0</v>
      </c>
      <c r="CP17" s="9">
        <f t="shared" si="153"/>
        <v>0</v>
      </c>
      <c r="CQ17" s="9">
        <f t="shared" si="154"/>
        <v>155506.20000000001</v>
      </c>
      <c r="CR17" s="9">
        <f t="shared" si="155"/>
        <v>10312.489440000001</v>
      </c>
      <c r="CS17" s="9">
        <f t="shared" si="156"/>
        <v>0</v>
      </c>
      <c r="CT17" s="9">
        <f t="shared" si="30"/>
        <v>5678.76</v>
      </c>
      <c r="CU17" s="9">
        <f t="shared" si="31"/>
        <v>5877.5165999999999</v>
      </c>
      <c r="CV17" s="9">
        <f t="shared" si="157"/>
        <v>3045.12</v>
      </c>
      <c r="CW17" s="9">
        <f t="shared" si="158"/>
        <v>4309.8</v>
      </c>
      <c r="CX17" s="9">
        <f t="shared" si="159"/>
        <v>2000</v>
      </c>
      <c r="CY17" s="9">
        <f t="shared" si="160"/>
        <v>31223.686040000001</v>
      </c>
      <c r="DA17" s="9">
        <f t="shared" si="161"/>
        <v>19849.333333333336</v>
      </c>
      <c r="DB17" s="9">
        <f t="shared" si="162"/>
        <v>0</v>
      </c>
      <c r="DC17" s="9">
        <f t="shared" si="163"/>
        <v>2115.4166666666665</v>
      </c>
      <c r="DD17" s="9">
        <f t="shared" si="164"/>
        <v>0</v>
      </c>
      <c r="DE17" s="9">
        <f t="shared" si="165"/>
        <v>0</v>
      </c>
      <c r="DF17" s="9">
        <f t="shared" si="166"/>
        <v>0</v>
      </c>
      <c r="DG17" s="9">
        <f t="shared" si="167"/>
        <v>9527.68</v>
      </c>
      <c r="DH17" s="9">
        <f t="shared" si="168"/>
        <v>1600</v>
      </c>
      <c r="DI17" s="9">
        <f t="shared" si="41"/>
        <v>2500</v>
      </c>
      <c r="DJ17" s="9">
        <f t="shared" si="42"/>
        <v>1850</v>
      </c>
      <c r="DK17" s="9">
        <f t="shared" si="43"/>
        <v>500</v>
      </c>
      <c r="DL17" s="9">
        <f t="shared" si="169"/>
        <v>0</v>
      </c>
      <c r="DM17" s="9">
        <f t="shared" si="170"/>
        <v>0</v>
      </c>
      <c r="DN17" s="9">
        <f t="shared" si="171"/>
        <v>0</v>
      </c>
      <c r="DO17" s="14">
        <v>0</v>
      </c>
      <c r="DP17" s="9">
        <f t="shared" si="172"/>
        <v>0</v>
      </c>
      <c r="DQ17" s="9">
        <f t="shared" si="173"/>
        <v>2500</v>
      </c>
      <c r="DR17" s="9">
        <f t="shared" si="46"/>
        <v>1000</v>
      </c>
      <c r="DS17" s="9">
        <f t="shared" si="174"/>
        <v>0</v>
      </c>
      <c r="DT17" s="9">
        <f t="shared" si="47"/>
        <v>500</v>
      </c>
      <c r="DU17" s="9">
        <f t="shared" si="175"/>
        <v>0</v>
      </c>
      <c r="DV17" s="9">
        <f t="shared" si="176"/>
        <v>0</v>
      </c>
      <c r="DW17" s="9">
        <f t="shared" si="177"/>
        <v>0</v>
      </c>
      <c r="DX17" s="9">
        <f t="shared" si="178"/>
        <v>0</v>
      </c>
      <c r="DY17" s="9">
        <f t="shared" si="179"/>
        <v>0</v>
      </c>
      <c r="DZ17" s="9">
        <f t="shared" si="180"/>
        <v>1540.0000000000002</v>
      </c>
      <c r="EA17" s="9">
        <f t="shared" si="181"/>
        <v>0</v>
      </c>
      <c r="EB17" s="9">
        <f t="shared" si="182"/>
        <v>2640</v>
      </c>
      <c r="EC17" s="9">
        <f t="shared" si="183"/>
        <v>2154.9</v>
      </c>
      <c r="ED17" s="14">
        <v>0</v>
      </c>
      <c r="EE17" s="9">
        <f t="shared" si="50"/>
        <v>2154.9</v>
      </c>
      <c r="EF17" s="9">
        <f t="shared" si="51"/>
        <v>10774.5</v>
      </c>
      <c r="EG17" s="9">
        <f t="shared" si="52"/>
        <v>5746.4</v>
      </c>
      <c r="EH17" s="9">
        <f t="shared" si="184"/>
        <v>0</v>
      </c>
      <c r="EI17" s="9">
        <f t="shared" si="185"/>
        <v>1197.1666666666667</v>
      </c>
      <c r="EJ17" s="9">
        <f t="shared" si="186"/>
        <v>5312.1611311999995</v>
      </c>
      <c r="EK17" s="53">
        <f t="shared" si="187"/>
        <v>260192.34383786668</v>
      </c>
      <c r="EL17" s="9"/>
      <c r="EM17" s="9">
        <f t="shared" si="188"/>
        <v>2585.88</v>
      </c>
      <c r="EN17" s="9">
        <f t="shared" si="189"/>
        <v>517.17600000000004</v>
      </c>
      <c r="EO17" s="9">
        <f t="shared" si="190"/>
        <v>309.37468320000005</v>
      </c>
      <c r="EP17" s="9">
        <f t="shared" si="191"/>
        <v>155.15280000000001</v>
      </c>
      <c r="EQ17" s="9">
        <f t="shared" si="192"/>
        <v>297.203148</v>
      </c>
      <c r="ER17" s="9">
        <f t="shared" si="193"/>
        <v>84.0411</v>
      </c>
      <c r="ES17" s="9">
        <f t="shared" si="194"/>
        <v>129.29400000000001</v>
      </c>
      <c r="ET17" s="9">
        <f t="shared" si="195"/>
        <v>430.98</v>
      </c>
      <c r="EU17" s="9">
        <f t="shared" si="196"/>
        <v>206.87040000000002</v>
      </c>
      <c r="EV17" s="9">
        <f t="shared" si="197"/>
        <v>35.915000000000006</v>
      </c>
      <c r="EW17" s="9">
        <f t="shared" si="198"/>
        <v>64.647000000000006</v>
      </c>
      <c r="EX17" s="9">
        <f t="shared" si="199"/>
        <v>323.23500000000001</v>
      </c>
      <c r="EY17" s="9">
        <f t="shared" si="200"/>
        <v>172.39200000000002</v>
      </c>
      <c r="EZ17" s="9">
        <f t="shared" si="201"/>
        <v>5312.1611311999995</v>
      </c>
      <c r="FB17" s="9" t="str">
        <f t="shared" si="202"/>
        <v>21111.06.1.06</v>
      </c>
      <c r="FC17" s="21">
        <f t="shared" si="203"/>
        <v>0</v>
      </c>
      <c r="FD17" s="21">
        <f t="shared" si="204"/>
        <v>0</v>
      </c>
      <c r="FE17" s="21">
        <f t="shared" si="205"/>
        <v>86196</v>
      </c>
      <c r="FF17" s="21">
        <f t="shared" si="206"/>
        <v>1197.1666666666667</v>
      </c>
      <c r="FG17" s="21">
        <f t="shared" si="207"/>
        <v>17239.2</v>
      </c>
      <c r="FH17" s="21">
        <f t="shared" si="208"/>
        <v>0</v>
      </c>
      <c r="FI17" s="21">
        <f t="shared" si="209"/>
        <v>0</v>
      </c>
      <c r="FJ17" s="21">
        <f t="shared" si="210"/>
        <v>0</v>
      </c>
      <c r="FK17" s="21">
        <f t="shared" si="211"/>
        <v>10140</v>
      </c>
      <c r="FL17" s="21">
        <f t="shared" si="212"/>
        <v>0</v>
      </c>
      <c r="FM17" s="21">
        <f t="shared" si="213"/>
        <v>0</v>
      </c>
      <c r="FN17" s="21">
        <f t="shared" si="214"/>
        <v>21449.333333333336</v>
      </c>
      <c r="FO17" s="21">
        <f t="shared" si="215"/>
        <v>9527.68</v>
      </c>
      <c r="FP17" s="21">
        <f t="shared" si="216"/>
        <v>0</v>
      </c>
      <c r="FQ17" s="21">
        <f t="shared" si="217"/>
        <v>2350</v>
      </c>
      <c r="FR17" s="21">
        <f t="shared" si="218"/>
        <v>2500</v>
      </c>
      <c r="FS17" s="21">
        <f t="shared" si="219"/>
        <v>17346.416666666668</v>
      </c>
      <c r="FT17" s="21">
        <f t="shared" si="220"/>
        <v>0</v>
      </c>
      <c r="FU17" s="21">
        <f t="shared" si="221"/>
        <v>0</v>
      </c>
      <c r="FV17" s="21">
        <f t="shared" si="222"/>
        <v>0</v>
      </c>
      <c r="FW17" s="21">
        <f t="shared" si="223"/>
        <v>0</v>
      </c>
      <c r="FX17" s="21">
        <f t="shared" si="224"/>
        <v>0</v>
      </c>
      <c r="FY17" s="21">
        <f t="shared" si="225"/>
        <v>0</v>
      </c>
      <c r="FZ17" s="21">
        <f t="shared" si="226"/>
        <v>0</v>
      </c>
      <c r="GA17" s="21">
        <f t="shared" si="227"/>
        <v>10312.489440000001</v>
      </c>
      <c r="GB17" s="21">
        <f t="shared" si="228"/>
        <v>0</v>
      </c>
      <c r="GC17" s="21">
        <f t="shared" si="229"/>
        <v>5678.76</v>
      </c>
      <c r="GD17" s="21">
        <f t="shared" si="230"/>
        <v>5877.5165999999999</v>
      </c>
      <c r="GE17" s="21">
        <f t="shared" si="231"/>
        <v>3045.12</v>
      </c>
      <c r="GF17" s="21">
        <f t="shared" si="232"/>
        <v>2000</v>
      </c>
      <c r="GG17" s="21">
        <f t="shared" si="233"/>
        <v>4309.8</v>
      </c>
      <c r="GH17" s="21">
        <f t="shared" si="234"/>
        <v>0</v>
      </c>
      <c r="GI17" s="21">
        <f t="shared" si="235"/>
        <v>9840</v>
      </c>
      <c r="GJ17" s="21">
        <f t="shared" si="236"/>
        <v>9600</v>
      </c>
      <c r="GK17" s="21">
        <f t="shared" si="237"/>
        <v>9900</v>
      </c>
      <c r="GL17" s="21">
        <f t="shared" si="238"/>
        <v>0</v>
      </c>
      <c r="GM17" s="21">
        <f t="shared" si="239"/>
        <v>2500</v>
      </c>
      <c r="GN17" s="21">
        <f t="shared" si="240"/>
        <v>0</v>
      </c>
      <c r="GO17" s="21">
        <f t="shared" si="241"/>
        <v>0</v>
      </c>
      <c r="GP17" s="21">
        <f t="shared" si="242"/>
        <v>500</v>
      </c>
      <c r="GQ17" s="21">
        <f t="shared" si="243"/>
        <v>0</v>
      </c>
      <c r="GR17" s="21">
        <f t="shared" si="244"/>
        <v>0</v>
      </c>
      <c r="GS17" s="21">
        <f t="shared" si="245"/>
        <v>0</v>
      </c>
      <c r="GT17" s="21">
        <f t="shared" si="246"/>
        <v>0</v>
      </c>
      <c r="GU17" s="21">
        <f t="shared" si="247"/>
        <v>0</v>
      </c>
      <c r="GV17" s="21">
        <f t="shared" si="248"/>
        <v>1000</v>
      </c>
      <c r="GW17" s="21">
        <f t="shared" si="249"/>
        <v>0</v>
      </c>
      <c r="GX17" s="21">
        <f t="shared" si="250"/>
        <v>0</v>
      </c>
      <c r="GY17" s="21">
        <f t="shared" si="251"/>
        <v>1540.0000000000002</v>
      </c>
      <c r="GZ17" s="21">
        <f t="shared" si="252"/>
        <v>0</v>
      </c>
      <c r="HA17" s="21">
        <f t="shared" si="253"/>
        <v>2154.9</v>
      </c>
      <c r="HB17" s="21">
        <f t="shared" si="254"/>
        <v>2154.9</v>
      </c>
      <c r="HC17" s="21">
        <f t="shared" si="255"/>
        <v>0</v>
      </c>
      <c r="HD17" s="21">
        <f t="shared" si="256"/>
        <v>0</v>
      </c>
      <c r="HE17" s="21">
        <v>0</v>
      </c>
      <c r="HF17" s="21">
        <f t="shared" si="257"/>
        <v>5312.1611311999995</v>
      </c>
      <c r="HG17" s="21">
        <f t="shared" si="258"/>
        <v>10774.5</v>
      </c>
      <c r="HH17" s="21">
        <f t="shared" si="259"/>
        <v>5746.4</v>
      </c>
      <c r="HI17" s="21">
        <f t="shared" si="260"/>
        <v>260192.34383786665</v>
      </c>
      <c r="HJ17" s="21">
        <f t="shared" si="261"/>
        <v>0</v>
      </c>
      <c r="HK17" s="21">
        <f t="shared" si="262"/>
        <v>5134.3600000000006</v>
      </c>
      <c r="HL17" s="21">
        <f t="shared" si="263"/>
        <v>265326.70383786666</v>
      </c>
      <c r="HM17" s="21">
        <f t="shared" si="264"/>
        <v>0</v>
      </c>
    </row>
    <row r="18" spans="3:221" s="6" customFormat="1" ht="12.75">
      <c r="C18" s="8">
        <v>11</v>
      </c>
      <c r="D18" s="6" t="s">
        <v>333</v>
      </c>
      <c r="E18" s="6" t="str">
        <f t="shared" si="0"/>
        <v>21111.06.1.06</v>
      </c>
      <c r="F18" s="6" t="str">
        <f t="shared" si="1"/>
        <v>04-001</v>
      </c>
      <c r="G18" s="6" t="str">
        <f t="shared" si="2"/>
        <v>1.5.08.26.001</v>
      </c>
      <c r="H18" s="27" t="s">
        <v>124</v>
      </c>
      <c r="I18" s="27" t="s">
        <v>100</v>
      </c>
      <c r="J18" s="17" t="s">
        <v>19</v>
      </c>
      <c r="K18" s="6" t="s">
        <v>167</v>
      </c>
      <c r="L18" s="6" t="s">
        <v>77</v>
      </c>
      <c r="M18" s="7" t="s">
        <v>3</v>
      </c>
      <c r="N18" s="7" t="s">
        <v>162</v>
      </c>
      <c r="Q18" s="29"/>
      <c r="R18" s="6" t="s">
        <v>7</v>
      </c>
      <c r="S18" s="6" t="s">
        <v>130</v>
      </c>
      <c r="T18" s="6" t="s">
        <v>78</v>
      </c>
      <c r="U18" s="8">
        <v>0</v>
      </c>
      <c r="V18" s="13">
        <v>31</v>
      </c>
      <c r="W18" s="28">
        <v>10</v>
      </c>
      <c r="X18" s="8">
        <v>50</v>
      </c>
      <c r="Y18" s="8">
        <v>24</v>
      </c>
      <c r="Z18" s="8">
        <v>24</v>
      </c>
      <c r="AA18" s="8">
        <v>45</v>
      </c>
      <c r="AB18" s="8">
        <v>9</v>
      </c>
      <c r="AC18" s="8">
        <v>5</v>
      </c>
      <c r="AD18" s="13">
        <v>12</v>
      </c>
      <c r="AE18" s="5">
        <v>0</v>
      </c>
      <c r="AF18" s="5">
        <v>0</v>
      </c>
      <c r="AG18" s="9">
        <f t="shared" si="127"/>
        <v>9299</v>
      </c>
      <c r="AH18" s="14">
        <f t="shared" si="3"/>
        <v>82368</v>
      </c>
      <c r="AI18" s="9">
        <f t="shared" si="4"/>
        <v>74868</v>
      </c>
      <c r="AJ18" s="9">
        <f t="shared" si="5"/>
        <v>82368</v>
      </c>
      <c r="AK18" s="18">
        <v>2500</v>
      </c>
      <c r="AL18" s="18">
        <v>0</v>
      </c>
      <c r="AM18" s="19">
        <v>0</v>
      </c>
      <c r="AN18" s="19">
        <v>0</v>
      </c>
      <c r="AO18" s="18">
        <v>0</v>
      </c>
      <c r="AP18" s="19">
        <v>0</v>
      </c>
      <c r="AQ18" s="19">
        <v>0</v>
      </c>
      <c r="AR18" s="19">
        <v>0</v>
      </c>
      <c r="AS18" s="19">
        <v>0</v>
      </c>
      <c r="AT18" s="6">
        <v>3.25</v>
      </c>
      <c r="AU18" s="9">
        <v>0</v>
      </c>
      <c r="AV18" s="9">
        <v>6239</v>
      </c>
      <c r="AW18" s="14">
        <v>0</v>
      </c>
      <c r="AX18" s="14">
        <v>0</v>
      </c>
      <c r="AY18" s="14">
        <v>0</v>
      </c>
      <c r="AZ18" s="14">
        <v>0</v>
      </c>
      <c r="BA18" s="24">
        <f t="shared" si="128"/>
        <v>0</v>
      </c>
      <c r="BB18" s="14">
        <v>0</v>
      </c>
      <c r="BC18" s="9">
        <v>625</v>
      </c>
      <c r="BD18" s="14">
        <v>0</v>
      </c>
      <c r="BE18" s="14">
        <v>1269.25</v>
      </c>
      <c r="BF18" s="14">
        <v>0</v>
      </c>
      <c r="BG18" s="14">
        <v>0</v>
      </c>
      <c r="BH18" s="14">
        <v>0</v>
      </c>
      <c r="BI18" s="9">
        <v>0</v>
      </c>
      <c r="BJ18" s="14">
        <v>0</v>
      </c>
      <c r="BK18" s="14">
        <v>0</v>
      </c>
      <c r="BL18" s="9">
        <v>810</v>
      </c>
      <c r="BM18" s="9">
        <v>800</v>
      </c>
      <c r="BN18" s="9">
        <v>825</v>
      </c>
      <c r="BO18" s="14">
        <v>0</v>
      </c>
      <c r="BP18" s="9">
        <v>0</v>
      </c>
      <c r="BQ18" s="9">
        <v>0</v>
      </c>
      <c r="BR18" s="21">
        <f t="shared" si="129"/>
        <v>10568.25</v>
      </c>
      <c r="BS18" s="21">
        <f t="shared" si="130"/>
        <v>8674</v>
      </c>
      <c r="BT18" s="9">
        <f t="shared" si="131"/>
        <v>0</v>
      </c>
      <c r="BU18" s="9">
        <f t="shared" si="132"/>
        <v>74868</v>
      </c>
      <c r="BV18" s="9">
        <f t="shared" si="133"/>
        <v>0</v>
      </c>
      <c r="BW18" s="9">
        <f t="shared" si="134"/>
        <v>0</v>
      </c>
      <c r="BX18" s="9">
        <f t="shared" si="135"/>
        <v>0</v>
      </c>
      <c r="BY18" s="9">
        <f t="shared" si="136"/>
        <v>0</v>
      </c>
      <c r="BZ18" s="9">
        <f t="shared" si="137"/>
        <v>0</v>
      </c>
      <c r="CA18" s="9">
        <f t="shared" si="138"/>
        <v>0</v>
      </c>
      <c r="CB18" s="9">
        <f t="shared" si="139"/>
        <v>7500</v>
      </c>
      <c r="CC18" s="9">
        <f t="shared" si="140"/>
        <v>0</v>
      </c>
      <c r="CD18" s="9">
        <f t="shared" si="141"/>
        <v>15231</v>
      </c>
      <c r="CE18" s="9">
        <f t="shared" si="142"/>
        <v>0</v>
      </c>
      <c r="CF18" s="9">
        <f t="shared" si="143"/>
        <v>0</v>
      </c>
      <c r="CG18" s="9">
        <f t="shared" si="144"/>
        <v>0</v>
      </c>
      <c r="CH18" s="9">
        <f t="shared" si="145"/>
        <v>0</v>
      </c>
      <c r="CI18" s="9">
        <f t="shared" si="146"/>
        <v>0</v>
      </c>
      <c r="CJ18" s="9">
        <f t="shared" si="147"/>
        <v>0</v>
      </c>
      <c r="CK18" s="9">
        <f t="shared" si="148"/>
        <v>9720</v>
      </c>
      <c r="CL18" s="9">
        <f t="shared" si="149"/>
        <v>9600</v>
      </c>
      <c r="CM18" s="9">
        <f t="shared" si="150"/>
        <v>9900</v>
      </c>
      <c r="CN18" s="9">
        <f t="shared" si="151"/>
        <v>0</v>
      </c>
      <c r="CO18" s="9">
        <f t="shared" si="152"/>
        <v>0</v>
      </c>
      <c r="CP18" s="9">
        <f t="shared" si="153"/>
        <v>0</v>
      </c>
      <c r="CQ18" s="9">
        <f t="shared" si="154"/>
        <v>126819</v>
      </c>
      <c r="CR18" s="9">
        <f t="shared" si="155"/>
        <v>7464.3396000000012</v>
      </c>
      <c r="CS18" s="9">
        <f t="shared" si="156"/>
        <v>0</v>
      </c>
      <c r="CT18" s="9">
        <f t="shared" si="30"/>
        <v>4118.4000000000005</v>
      </c>
      <c r="CU18" s="9">
        <f t="shared" si="31"/>
        <v>4262.5439999999999</v>
      </c>
      <c r="CV18" s="9">
        <f t="shared" si="157"/>
        <v>2676.96</v>
      </c>
      <c r="CW18" s="9">
        <f t="shared" si="158"/>
        <v>3743.4</v>
      </c>
      <c r="CX18" s="9">
        <f t="shared" si="159"/>
        <v>2000</v>
      </c>
      <c r="CY18" s="9">
        <f t="shared" si="160"/>
        <v>24265.643600000003</v>
      </c>
      <c r="DA18" s="9">
        <f t="shared" si="161"/>
        <v>15498.333333333332</v>
      </c>
      <c r="DB18" s="9">
        <f t="shared" si="162"/>
        <v>0</v>
      </c>
      <c r="DC18" s="9">
        <f t="shared" si="163"/>
        <v>2115.4166666666665</v>
      </c>
      <c r="DD18" s="9">
        <f t="shared" si="164"/>
        <v>0</v>
      </c>
      <c r="DE18" s="9">
        <f t="shared" si="165"/>
        <v>0</v>
      </c>
      <c r="DF18" s="9">
        <f t="shared" si="166"/>
        <v>0</v>
      </c>
      <c r="DG18" s="9">
        <f t="shared" si="167"/>
        <v>7439.1999999999989</v>
      </c>
      <c r="DH18" s="9">
        <f t="shared" si="168"/>
        <v>1600</v>
      </c>
      <c r="DI18" s="9">
        <f t="shared" si="41"/>
        <v>2500</v>
      </c>
      <c r="DJ18" s="9">
        <f t="shared" si="42"/>
        <v>1850</v>
      </c>
      <c r="DK18" s="9">
        <f t="shared" si="43"/>
        <v>500</v>
      </c>
      <c r="DL18" s="9">
        <f t="shared" si="169"/>
        <v>0</v>
      </c>
      <c r="DM18" s="9">
        <f t="shared" si="170"/>
        <v>0</v>
      </c>
      <c r="DN18" s="9">
        <f t="shared" si="171"/>
        <v>0</v>
      </c>
      <c r="DO18" s="14">
        <v>0</v>
      </c>
      <c r="DP18" s="9">
        <f t="shared" si="172"/>
        <v>0</v>
      </c>
      <c r="DQ18" s="9">
        <f t="shared" si="173"/>
        <v>2500</v>
      </c>
      <c r="DR18" s="9">
        <f t="shared" si="46"/>
        <v>1000</v>
      </c>
      <c r="DS18" s="9">
        <f t="shared" si="174"/>
        <v>0</v>
      </c>
      <c r="DT18" s="9">
        <f t="shared" si="47"/>
        <v>500</v>
      </c>
      <c r="DU18" s="9">
        <f t="shared" si="175"/>
        <v>0</v>
      </c>
      <c r="DV18" s="9">
        <f t="shared" si="176"/>
        <v>0</v>
      </c>
      <c r="DW18" s="9">
        <f t="shared" si="177"/>
        <v>0</v>
      </c>
      <c r="DX18" s="9">
        <f t="shared" si="178"/>
        <v>0</v>
      </c>
      <c r="DY18" s="9">
        <f t="shared" si="179"/>
        <v>0</v>
      </c>
      <c r="DZ18" s="9">
        <f t="shared" si="180"/>
        <v>0</v>
      </c>
      <c r="EA18" s="9">
        <f t="shared" si="181"/>
        <v>0</v>
      </c>
      <c r="EB18" s="9">
        <f t="shared" si="182"/>
        <v>0</v>
      </c>
      <c r="EC18" s="9">
        <f t="shared" si="183"/>
        <v>1871.6999999999998</v>
      </c>
      <c r="ED18" s="14">
        <v>0</v>
      </c>
      <c r="EE18" s="9">
        <f t="shared" si="50"/>
        <v>1871.7</v>
      </c>
      <c r="EF18" s="9">
        <f t="shared" si="51"/>
        <v>9358.5</v>
      </c>
      <c r="EG18" s="9">
        <f t="shared" si="52"/>
        <v>4991.2</v>
      </c>
      <c r="EH18" s="9">
        <f t="shared" si="184"/>
        <v>0</v>
      </c>
      <c r="EI18" s="9">
        <f t="shared" si="185"/>
        <v>1039.8333333333333</v>
      </c>
      <c r="EJ18" s="9">
        <f t="shared" si="186"/>
        <v>3863.3260579999996</v>
      </c>
      <c r="EK18" s="53">
        <f t="shared" si="187"/>
        <v>209583.85299133335</v>
      </c>
      <c r="EL18" s="9"/>
      <c r="EM18" s="9">
        <f t="shared" si="188"/>
        <v>2246.04</v>
      </c>
      <c r="EN18" s="9">
        <f t="shared" si="189"/>
        <v>0</v>
      </c>
      <c r="EO18" s="9">
        <f t="shared" si="190"/>
        <v>223.93018800000002</v>
      </c>
      <c r="EP18" s="9">
        <f t="shared" si="191"/>
        <v>112.30200000000001</v>
      </c>
      <c r="EQ18" s="9">
        <f t="shared" si="192"/>
        <v>116.23257</v>
      </c>
      <c r="ER18" s="9">
        <f t="shared" si="193"/>
        <v>72.996300000000005</v>
      </c>
      <c r="ES18" s="9">
        <f t="shared" si="194"/>
        <v>112.30200000000001</v>
      </c>
      <c r="ET18" s="9">
        <f t="shared" si="195"/>
        <v>311.95</v>
      </c>
      <c r="EU18" s="9">
        <f t="shared" si="196"/>
        <v>149.73599999999999</v>
      </c>
      <c r="EV18" s="9">
        <f t="shared" si="197"/>
        <v>31.195</v>
      </c>
      <c r="EW18" s="9">
        <f t="shared" si="198"/>
        <v>56.150999999999996</v>
      </c>
      <c r="EX18" s="9">
        <f t="shared" si="199"/>
        <v>280.755</v>
      </c>
      <c r="EY18" s="9">
        <f t="shared" si="200"/>
        <v>149.73599999999999</v>
      </c>
      <c r="EZ18" s="9">
        <f t="shared" si="201"/>
        <v>3863.3260579999996</v>
      </c>
      <c r="FB18" s="9" t="str">
        <f t="shared" si="202"/>
        <v>21111.06.1.06</v>
      </c>
      <c r="FC18" s="21">
        <f t="shared" si="203"/>
        <v>0</v>
      </c>
      <c r="FD18" s="21">
        <f t="shared" si="204"/>
        <v>0</v>
      </c>
      <c r="FE18" s="21">
        <f t="shared" si="205"/>
        <v>74868</v>
      </c>
      <c r="FF18" s="21">
        <f t="shared" si="206"/>
        <v>1039.8333333333333</v>
      </c>
      <c r="FG18" s="21">
        <f t="shared" si="207"/>
        <v>0</v>
      </c>
      <c r="FH18" s="21">
        <f t="shared" si="208"/>
        <v>0</v>
      </c>
      <c r="FI18" s="21">
        <f t="shared" si="209"/>
        <v>0</v>
      </c>
      <c r="FJ18" s="21">
        <f t="shared" si="210"/>
        <v>0</v>
      </c>
      <c r="FK18" s="21">
        <f t="shared" si="211"/>
        <v>7500</v>
      </c>
      <c r="FL18" s="21">
        <f t="shared" si="212"/>
        <v>0</v>
      </c>
      <c r="FM18" s="21">
        <f t="shared" si="213"/>
        <v>0</v>
      </c>
      <c r="FN18" s="21">
        <f t="shared" si="214"/>
        <v>17098.333333333332</v>
      </c>
      <c r="FO18" s="21">
        <f t="shared" si="215"/>
        <v>7439.1999999999989</v>
      </c>
      <c r="FP18" s="21">
        <f t="shared" si="216"/>
        <v>0</v>
      </c>
      <c r="FQ18" s="21">
        <f t="shared" si="217"/>
        <v>2350</v>
      </c>
      <c r="FR18" s="21">
        <f t="shared" si="218"/>
        <v>2500</v>
      </c>
      <c r="FS18" s="21">
        <f t="shared" si="219"/>
        <v>17346.416666666668</v>
      </c>
      <c r="FT18" s="21">
        <f t="shared" si="220"/>
        <v>0</v>
      </c>
      <c r="FU18" s="21">
        <f t="shared" si="221"/>
        <v>0</v>
      </c>
      <c r="FV18" s="21">
        <f t="shared" si="222"/>
        <v>0</v>
      </c>
      <c r="FW18" s="21">
        <f t="shared" si="223"/>
        <v>0</v>
      </c>
      <c r="FX18" s="21">
        <f t="shared" si="224"/>
        <v>0</v>
      </c>
      <c r="FY18" s="21">
        <f t="shared" si="225"/>
        <v>0</v>
      </c>
      <c r="FZ18" s="21">
        <f t="shared" si="226"/>
        <v>0</v>
      </c>
      <c r="GA18" s="21">
        <f t="shared" si="227"/>
        <v>7464.3396000000012</v>
      </c>
      <c r="GB18" s="21">
        <f t="shared" si="228"/>
        <v>0</v>
      </c>
      <c r="GC18" s="21">
        <f t="shared" si="229"/>
        <v>4118.4000000000005</v>
      </c>
      <c r="GD18" s="21">
        <f t="shared" si="230"/>
        <v>4262.5439999999999</v>
      </c>
      <c r="GE18" s="21">
        <f t="shared" si="231"/>
        <v>2676.96</v>
      </c>
      <c r="GF18" s="21">
        <f t="shared" si="232"/>
        <v>2000</v>
      </c>
      <c r="GG18" s="21">
        <f t="shared" si="233"/>
        <v>3743.4</v>
      </c>
      <c r="GH18" s="21">
        <f t="shared" si="234"/>
        <v>0</v>
      </c>
      <c r="GI18" s="21">
        <f t="shared" si="235"/>
        <v>9720</v>
      </c>
      <c r="GJ18" s="21">
        <f t="shared" si="236"/>
        <v>9600</v>
      </c>
      <c r="GK18" s="21">
        <f t="shared" si="237"/>
        <v>9900</v>
      </c>
      <c r="GL18" s="21">
        <f t="shared" si="238"/>
        <v>0</v>
      </c>
      <c r="GM18" s="21">
        <f t="shared" si="239"/>
        <v>2500</v>
      </c>
      <c r="GN18" s="21">
        <f t="shared" si="240"/>
        <v>0</v>
      </c>
      <c r="GO18" s="21">
        <f t="shared" si="241"/>
        <v>0</v>
      </c>
      <c r="GP18" s="21">
        <f t="shared" si="242"/>
        <v>500</v>
      </c>
      <c r="GQ18" s="21">
        <f t="shared" si="243"/>
        <v>0</v>
      </c>
      <c r="GR18" s="21">
        <f t="shared" si="244"/>
        <v>0</v>
      </c>
      <c r="GS18" s="21">
        <f t="shared" si="245"/>
        <v>0</v>
      </c>
      <c r="GT18" s="21">
        <f t="shared" si="246"/>
        <v>0</v>
      </c>
      <c r="GU18" s="21">
        <f t="shared" si="247"/>
        <v>0</v>
      </c>
      <c r="GV18" s="21">
        <f t="shared" si="248"/>
        <v>1000</v>
      </c>
      <c r="GW18" s="21">
        <f t="shared" si="249"/>
        <v>0</v>
      </c>
      <c r="GX18" s="21">
        <f t="shared" si="250"/>
        <v>0</v>
      </c>
      <c r="GY18" s="21">
        <f t="shared" si="251"/>
        <v>0</v>
      </c>
      <c r="GZ18" s="21">
        <f t="shared" si="252"/>
        <v>0</v>
      </c>
      <c r="HA18" s="21">
        <f t="shared" si="253"/>
        <v>1871.7</v>
      </c>
      <c r="HB18" s="21">
        <f t="shared" si="254"/>
        <v>1871.6999999999998</v>
      </c>
      <c r="HC18" s="21">
        <f t="shared" si="255"/>
        <v>0</v>
      </c>
      <c r="HD18" s="21">
        <f t="shared" si="256"/>
        <v>0</v>
      </c>
      <c r="HE18" s="21">
        <v>0</v>
      </c>
      <c r="HF18" s="21">
        <f t="shared" si="257"/>
        <v>3863.3260579999996</v>
      </c>
      <c r="HG18" s="21">
        <f t="shared" si="258"/>
        <v>9358.5</v>
      </c>
      <c r="HH18" s="21">
        <f t="shared" si="259"/>
        <v>4991.2</v>
      </c>
      <c r="HI18" s="21">
        <f t="shared" si="260"/>
        <v>209583.85299133335</v>
      </c>
      <c r="HJ18" s="21">
        <f t="shared" si="261"/>
        <v>0</v>
      </c>
      <c r="HK18" s="21">
        <f t="shared" si="262"/>
        <v>4220.6499999999996</v>
      </c>
      <c r="HL18" s="21">
        <f t="shared" si="263"/>
        <v>213804.50299133334</v>
      </c>
      <c r="HM18" s="21">
        <f t="shared" si="264"/>
        <v>0</v>
      </c>
    </row>
    <row r="19" spans="3:221" s="6" customFormat="1" ht="12.75">
      <c r="C19" s="8">
        <v>12</v>
      </c>
      <c r="D19" s="6" t="s">
        <v>338</v>
      </c>
      <c r="E19" s="6" t="str">
        <f t="shared" si="0"/>
        <v>21111.06.1.06</v>
      </c>
      <c r="F19" s="6" t="str">
        <f t="shared" si="1"/>
        <v>02-001</v>
      </c>
      <c r="G19" s="6" t="str">
        <f t="shared" si="2"/>
        <v>1.5.08.26.001</v>
      </c>
      <c r="H19" s="27" t="s">
        <v>108</v>
      </c>
      <c r="I19" s="27" t="s">
        <v>81</v>
      </c>
      <c r="J19" s="17" t="s">
        <v>80</v>
      </c>
      <c r="K19" s="6" t="s">
        <v>167</v>
      </c>
      <c r="L19" s="6" t="s">
        <v>77</v>
      </c>
      <c r="M19" s="7" t="s">
        <v>2</v>
      </c>
      <c r="N19" s="7" t="s">
        <v>162</v>
      </c>
      <c r="Q19" s="29"/>
      <c r="R19" s="6" t="s">
        <v>213</v>
      </c>
      <c r="S19" s="6" t="s">
        <v>129</v>
      </c>
      <c r="T19" s="6" t="s">
        <v>78</v>
      </c>
      <c r="U19" s="8">
        <v>0</v>
      </c>
      <c r="V19" s="13">
        <v>27</v>
      </c>
      <c r="W19" s="28">
        <v>6</v>
      </c>
      <c r="X19" s="8">
        <v>50</v>
      </c>
      <c r="Y19" s="8">
        <v>24</v>
      </c>
      <c r="Z19" s="8">
        <v>0</v>
      </c>
      <c r="AA19" s="8">
        <v>0</v>
      </c>
      <c r="AB19" s="8">
        <v>0</v>
      </c>
      <c r="AC19" s="8">
        <v>5</v>
      </c>
      <c r="AD19" s="13">
        <v>12</v>
      </c>
      <c r="AE19" s="5">
        <v>0</v>
      </c>
      <c r="AF19" s="5">
        <v>0</v>
      </c>
      <c r="AG19" s="9">
        <f t="shared" si="127"/>
        <v>13981</v>
      </c>
      <c r="AH19" s="14">
        <f t="shared" si="3"/>
        <v>118812</v>
      </c>
      <c r="AI19" s="9">
        <f t="shared" si="4"/>
        <v>111312</v>
      </c>
      <c r="AJ19" s="9">
        <f t="shared" si="5"/>
        <v>118812</v>
      </c>
      <c r="AK19" s="18">
        <v>2500</v>
      </c>
      <c r="AL19" s="18">
        <v>45000</v>
      </c>
      <c r="AM19" s="19">
        <v>0</v>
      </c>
      <c r="AN19" s="19">
        <v>0</v>
      </c>
      <c r="AO19" s="18">
        <v>0</v>
      </c>
      <c r="AP19" s="18">
        <v>1400</v>
      </c>
      <c r="AQ19" s="18">
        <v>0</v>
      </c>
      <c r="AR19" s="19">
        <v>0</v>
      </c>
      <c r="AS19" s="19">
        <v>1400</v>
      </c>
      <c r="AT19" s="6">
        <v>0</v>
      </c>
      <c r="AU19" s="9">
        <v>9276</v>
      </c>
      <c r="AV19" s="9">
        <v>0</v>
      </c>
      <c r="AW19" s="14">
        <v>0</v>
      </c>
      <c r="AX19" s="14">
        <v>0</v>
      </c>
      <c r="AY19" s="14">
        <v>0</v>
      </c>
      <c r="AZ19" s="14">
        <v>0</v>
      </c>
      <c r="BA19" s="24">
        <f t="shared" si="128"/>
        <v>0</v>
      </c>
      <c r="BB19" s="14">
        <v>0</v>
      </c>
      <c r="BC19" s="9">
        <v>625</v>
      </c>
      <c r="BD19" s="14">
        <v>0</v>
      </c>
      <c r="BE19" s="14">
        <v>1269.25</v>
      </c>
      <c r="BF19" s="14">
        <v>0</v>
      </c>
      <c r="BG19" s="14">
        <v>0</v>
      </c>
      <c r="BH19" s="14">
        <v>0</v>
      </c>
      <c r="BI19" s="9">
        <v>0</v>
      </c>
      <c r="BJ19" s="14">
        <v>0</v>
      </c>
      <c r="BK19" s="14">
        <v>0</v>
      </c>
      <c r="BL19" s="9">
        <v>810</v>
      </c>
      <c r="BM19" s="9">
        <v>3270</v>
      </c>
      <c r="BN19" s="9">
        <v>0</v>
      </c>
      <c r="BO19" s="14">
        <v>0</v>
      </c>
      <c r="BP19" s="9">
        <v>0</v>
      </c>
      <c r="BQ19" s="9">
        <v>0</v>
      </c>
      <c r="BR19" s="21">
        <f t="shared" si="129"/>
        <v>15250.25</v>
      </c>
      <c r="BS19" s="21">
        <f t="shared" si="130"/>
        <v>13356</v>
      </c>
      <c r="BT19" s="9">
        <f t="shared" si="131"/>
        <v>111312</v>
      </c>
      <c r="BU19" s="9">
        <f t="shared" si="132"/>
        <v>0</v>
      </c>
      <c r="BV19" s="9">
        <f t="shared" si="133"/>
        <v>0</v>
      </c>
      <c r="BW19" s="9">
        <f t="shared" si="134"/>
        <v>0</v>
      </c>
      <c r="BX19" s="9">
        <f t="shared" si="135"/>
        <v>0</v>
      </c>
      <c r="BY19" s="9">
        <f t="shared" si="136"/>
        <v>0</v>
      </c>
      <c r="BZ19" s="9">
        <f t="shared" si="137"/>
        <v>0</v>
      </c>
      <c r="CA19" s="9">
        <f t="shared" si="138"/>
        <v>0</v>
      </c>
      <c r="CB19" s="9">
        <f t="shared" si="139"/>
        <v>7500</v>
      </c>
      <c r="CC19" s="9">
        <f t="shared" si="140"/>
        <v>0</v>
      </c>
      <c r="CD19" s="9">
        <f t="shared" si="141"/>
        <v>15231</v>
      </c>
      <c r="CE19" s="9">
        <f t="shared" si="142"/>
        <v>0</v>
      </c>
      <c r="CF19" s="9">
        <f t="shared" si="143"/>
        <v>0</v>
      </c>
      <c r="CG19" s="9">
        <f t="shared" si="144"/>
        <v>0</v>
      </c>
      <c r="CH19" s="9">
        <f t="shared" si="145"/>
        <v>0</v>
      </c>
      <c r="CI19" s="9">
        <f t="shared" si="146"/>
        <v>0</v>
      </c>
      <c r="CJ19" s="9">
        <f t="shared" si="147"/>
        <v>0</v>
      </c>
      <c r="CK19" s="9">
        <f t="shared" si="148"/>
        <v>9720</v>
      </c>
      <c r="CL19" s="9">
        <f t="shared" si="149"/>
        <v>39240</v>
      </c>
      <c r="CM19" s="9">
        <f t="shared" si="150"/>
        <v>0</v>
      </c>
      <c r="CN19" s="9">
        <f t="shared" si="151"/>
        <v>0</v>
      </c>
      <c r="CO19" s="9">
        <f t="shared" si="152"/>
        <v>0</v>
      </c>
      <c r="CP19" s="9">
        <f t="shared" si="153"/>
        <v>0</v>
      </c>
      <c r="CQ19" s="9">
        <f t="shared" si="154"/>
        <v>183003</v>
      </c>
      <c r="CR19" s="9">
        <f t="shared" si="155"/>
        <v>11097.806400000001</v>
      </c>
      <c r="CS19" s="9">
        <f t="shared" si="156"/>
        <v>45000</v>
      </c>
      <c r="CT19" s="9">
        <f t="shared" si="30"/>
        <v>5940.6</v>
      </c>
      <c r="CU19" s="9">
        <f t="shared" si="31"/>
        <v>6148.5209999999997</v>
      </c>
      <c r="CV19" s="9">
        <f t="shared" si="157"/>
        <v>0</v>
      </c>
      <c r="CW19" s="9">
        <f t="shared" si="158"/>
        <v>5565.6</v>
      </c>
      <c r="CX19" s="9">
        <f t="shared" si="159"/>
        <v>2000</v>
      </c>
      <c r="CY19" s="9">
        <f t="shared" si="160"/>
        <v>75752.527400000006</v>
      </c>
      <c r="DA19" s="9">
        <f t="shared" si="161"/>
        <v>23301.666666666668</v>
      </c>
      <c r="DB19" s="9">
        <f t="shared" si="162"/>
        <v>0</v>
      </c>
      <c r="DC19" s="9">
        <f t="shared" si="163"/>
        <v>2115.4166666666665</v>
      </c>
      <c r="DD19" s="9">
        <f t="shared" si="164"/>
        <v>0</v>
      </c>
      <c r="DE19" s="9">
        <f t="shared" si="165"/>
        <v>0</v>
      </c>
      <c r="DF19" s="9">
        <f t="shared" si="166"/>
        <v>0</v>
      </c>
      <c r="DG19" s="9">
        <f t="shared" si="167"/>
        <v>11184.800000000001</v>
      </c>
      <c r="DH19" s="9">
        <f t="shared" si="168"/>
        <v>1600</v>
      </c>
      <c r="DI19" s="9">
        <f t="shared" si="41"/>
        <v>1700</v>
      </c>
      <c r="DJ19" s="9">
        <f t="shared" si="42"/>
        <v>1600</v>
      </c>
      <c r="DK19" s="9">
        <f t="shared" si="43"/>
        <v>500</v>
      </c>
      <c r="DL19" s="9">
        <f t="shared" si="169"/>
        <v>0</v>
      </c>
      <c r="DM19" s="9">
        <f t="shared" si="170"/>
        <v>0</v>
      </c>
      <c r="DN19" s="9">
        <f t="shared" si="171"/>
        <v>0</v>
      </c>
      <c r="DO19" s="14">
        <v>0</v>
      </c>
      <c r="DP19" s="9">
        <f t="shared" si="172"/>
        <v>2500</v>
      </c>
      <c r="DQ19" s="9">
        <f t="shared" si="173"/>
        <v>0</v>
      </c>
      <c r="DR19" s="9">
        <f t="shared" si="46"/>
        <v>900</v>
      </c>
      <c r="DS19" s="9">
        <f t="shared" si="174"/>
        <v>0</v>
      </c>
      <c r="DT19" s="9">
        <f t="shared" si="47"/>
        <v>500</v>
      </c>
      <c r="DU19" s="9">
        <f t="shared" si="175"/>
        <v>2800</v>
      </c>
      <c r="DV19" s="9">
        <f t="shared" si="176"/>
        <v>0</v>
      </c>
      <c r="DW19" s="9">
        <f t="shared" si="177"/>
        <v>0</v>
      </c>
      <c r="DX19" s="9">
        <f t="shared" si="178"/>
        <v>0</v>
      </c>
      <c r="DY19" s="9">
        <f t="shared" si="179"/>
        <v>0</v>
      </c>
      <c r="DZ19" s="9">
        <f t="shared" si="180"/>
        <v>1540.0000000000002</v>
      </c>
      <c r="EA19" s="9">
        <f t="shared" si="181"/>
        <v>0</v>
      </c>
      <c r="EB19" s="9">
        <f t="shared" si="182"/>
        <v>0</v>
      </c>
      <c r="EC19" s="9">
        <f t="shared" si="183"/>
        <v>2782.7999999999997</v>
      </c>
      <c r="ED19" s="14">
        <v>0</v>
      </c>
      <c r="EE19" s="9">
        <f t="shared" si="50"/>
        <v>0</v>
      </c>
      <c r="EF19" s="9">
        <f t="shared" si="51"/>
        <v>0</v>
      </c>
      <c r="EG19" s="9">
        <f t="shared" si="52"/>
        <v>0</v>
      </c>
      <c r="EH19" s="9">
        <f t="shared" si="184"/>
        <v>1546</v>
      </c>
      <c r="EI19" s="9">
        <f t="shared" si="185"/>
        <v>0</v>
      </c>
      <c r="EJ19" s="9">
        <f t="shared" si="186"/>
        <v>4911.8460719999994</v>
      </c>
      <c r="EK19" s="53">
        <f t="shared" si="187"/>
        <v>318238.05680533336</v>
      </c>
      <c r="EL19" s="9"/>
      <c r="EM19" s="9">
        <f t="shared" si="188"/>
        <v>3339.3599999999997</v>
      </c>
      <c r="EN19" s="9">
        <f t="shared" si="189"/>
        <v>0</v>
      </c>
      <c r="EO19" s="9">
        <f t="shared" si="190"/>
        <v>332.934192</v>
      </c>
      <c r="EP19" s="9">
        <f t="shared" si="191"/>
        <v>166.96799999999999</v>
      </c>
      <c r="EQ19" s="9">
        <f t="shared" si="192"/>
        <v>172.81187999999997</v>
      </c>
      <c r="ER19" s="9">
        <f t="shared" si="193"/>
        <v>0</v>
      </c>
      <c r="ES19" s="9">
        <f t="shared" si="194"/>
        <v>166.96799999999999</v>
      </c>
      <c r="ET19" s="9">
        <f t="shared" si="195"/>
        <v>463.8</v>
      </c>
      <c r="EU19" s="9">
        <f t="shared" si="196"/>
        <v>222.624</v>
      </c>
      <c r="EV19" s="9">
        <f t="shared" si="197"/>
        <v>46.379999999999995</v>
      </c>
      <c r="EW19" s="9">
        <f t="shared" si="198"/>
        <v>0</v>
      </c>
      <c r="EX19" s="9">
        <f t="shared" si="199"/>
        <v>0</v>
      </c>
      <c r="EY19" s="9">
        <f t="shared" si="200"/>
        <v>0</v>
      </c>
      <c r="EZ19" s="9">
        <f t="shared" si="201"/>
        <v>4911.8460719999994</v>
      </c>
      <c r="FB19" s="9" t="str">
        <f t="shared" si="202"/>
        <v>21111.06.1.06</v>
      </c>
      <c r="FC19" s="21">
        <f t="shared" si="203"/>
        <v>111312</v>
      </c>
      <c r="FD19" s="21">
        <f t="shared" si="204"/>
        <v>1546</v>
      </c>
      <c r="FE19" s="21">
        <f t="shared" si="205"/>
        <v>0</v>
      </c>
      <c r="FF19" s="21">
        <f t="shared" si="206"/>
        <v>0</v>
      </c>
      <c r="FG19" s="21">
        <f t="shared" si="207"/>
        <v>0</v>
      </c>
      <c r="FH19" s="21">
        <f t="shared" si="208"/>
        <v>0</v>
      </c>
      <c r="FI19" s="21">
        <f t="shared" si="209"/>
        <v>0</v>
      </c>
      <c r="FJ19" s="21">
        <f t="shared" si="210"/>
        <v>0</v>
      </c>
      <c r="FK19" s="21">
        <f t="shared" si="211"/>
        <v>7500</v>
      </c>
      <c r="FL19" s="21">
        <f t="shared" si="212"/>
        <v>0</v>
      </c>
      <c r="FM19" s="21">
        <f t="shared" si="213"/>
        <v>0</v>
      </c>
      <c r="FN19" s="21">
        <f t="shared" si="214"/>
        <v>24901.666666666668</v>
      </c>
      <c r="FO19" s="21">
        <f t="shared" si="215"/>
        <v>11184.800000000001</v>
      </c>
      <c r="FP19" s="21">
        <f t="shared" si="216"/>
        <v>0</v>
      </c>
      <c r="FQ19" s="21">
        <f t="shared" si="217"/>
        <v>2100</v>
      </c>
      <c r="FR19" s="21">
        <f t="shared" si="218"/>
        <v>1700</v>
      </c>
      <c r="FS19" s="21">
        <f t="shared" si="219"/>
        <v>17346.416666666668</v>
      </c>
      <c r="FT19" s="21">
        <f t="shared" si="220"/>
        <v>0</v>
      </c>
      <c r="FU19" s="21">
        <f t="shared" si="221"/>
        <v>0</v>
      </c>
      <c r="FV19" s="21">
        <f t="shared" si="222"/>
        <v>0</v>
      </c>
      <c r="FW19" s="21">
        <f t="shared" si="223"/>
        <v>0</v>
      </c>
      <c r="FX19" s="21">
        <f t="shared" si="224"/>
        <v>0</v>
      </c>
      <c r="FY19" s="21">
        <f t="shared" si="225"/>
        <v>0</v>
      </c>
      <c r="FZ19" s="21">
        <f t="shared" si="226"/>
        <v>0</v>
      </c>
      <c r="GA19" s="21">
        <f t="shared" si="227"/>
        <v>11097.806400000001</v>
      </c>
      <c r="GB19" s="21">
        <f t="shared" si="228"/>
        <v>45000</v>
      </c>
      <c r="GC19" s="21">
        <f t="shared" si="229"/>
        <v>5940.6</v>
      </c>
      <c r="GD19" s="21">
        <f t="shared" si="230"/>
        <v>6148.5209999999997</v>
      </c>
      <c r="GE19" s="21">
        <f t="shared" si="231"/>
        <v>0</v>
      </c>
      <c r="GF19" s="21">
        <f t="shared" si="232"/>
        <v>2000</v>
      </c>
      <c r="GG19" s="21">
        <f t="shared" si="233"/>
        <v>5565.6</v>
      </c>
      <c r="GH19" s="21">
        <f t="shared" si="234"/>
        <v>0</v>
      </c>
      <c r="GI19" s="21">
        <f t="shared" si="235"/>
        <v>9720</v>
      </c>
      <c r="GJ19" s="21">
        <f t="shared" si="236"/>
        <v>39240</v>
      </c>
      <c r="GK19" s="21">
        <f t="shared" si="237"/>
        <v>0</v>
      </c>
      <c r="GL19" s="21">
        <f t="shared" si="238"/>
        <v>2500</v>
      </c>
      <c r="GM19" s="21">
        <f t="shared" si="239"/>
        <v>0</v>
      </c>
      <c r="GN19" s="21">
        <f t="shared" si="240"/>
        <v>0</v>
      </c>
      <c r="GO19" s="21">
        <f t="shared" si="241"/>
        <v>0</v>
      </c>
      <c r="GP19" s="21">
        <f t="shared" si="242"/>
        <v>500</v>
      </c>
      <c r="GQ19" s="21">
        <f t="shared" si="243"/>
        <v>0</v>
      </c>
      <c r="GR19" s="21">
        <f t="shared" si="244"/>
        <v>0</v>
      </c>
      <c r="GS19" s="21">
        <f t="shared" si="245"/>
        <v>0</v>
      </c>
      <c r="GT19" s="21">
        <f t="shared" si="246"/>
        <v>2800</v>
      </c>
      <c r="GU19" s="21">
        <f t="shared" si="247"/>
        <v>0</v>
      </c>
      <c r="GV19" s="21">
        <f t="shared" si="248"/>
        <v>900</v>
      </c>
      <c r="GW19" s="21">
        <f t="shared" si="249"/>
        <v>0</v>
      </c>
      <c r="GX19" s="21">
        <f t="shared" si="250"/>
        <v>0</v>
      </c>
      <c r="GY19" s="21">
        <f t="shared" si="251"/>
        <v>1540.0000000000002</v>
      </c>
      <c r="GZ19" s="21">
        <f t="shared" si="252"/>
        <v>0</v>
      </c>
      <c r="HA19" s="21">
        <f t="shared" si="253"/>
        <v>0</v>
      </c>
      <c r="HB19" s="21">
        <f t="shared" si="254"/>
        <v>2782.7999999999997</v>
      </c>
      <c r="HC19" s="21">
        <f t="shared" si="255"/>
        <v>0</v>
      </c>
      <c r="HD19" s="21">
        <f t="shared" si="256"/>
        <v>0</v>
      </c>
      <c r="HE19" s="21">
        <v>0</v>
      </c>
      <c r="HF19" s="21">
        <f t="shared" si="257"/>
        <v>4911.8460719999994</v>
      </c>
      <c r="HG19" s="21">
        <f t="shared" si="258"/>
        <v>0</v>
      </c>
      <c r="HH19" s="21">
        <f t="shared" si="259"/>
        <v>0</v>
      </c>
      <c r="HI19" s="21">
        <f t="shared" si="260"/>
        <v>318238.0568053333</v>
      </c>
      <c r="HJ19" s="21">
        <f t="shared" si="261"/>
        <v>0</v>
      </c>
      <c r="HK19" s="21">
        <f t="shared" si="262"/>
        <v>5859.35</v>
      </c>
      <c r="HL19" s="21">
        <f t="shared" si="263"/>
        <v>324097.40680533327</v>
      </c>
      <c r="HM19" s="21">
        <f t="shared" si="264"/>
        <v>0</v>
      </c>
    </row>
    <row r="20" spans="3:221" s="6" customFormat="1" ht="12.75">
      <c r="C20" s="8">
        <v>13</v>
      </c>
      <c r="D20" s="6" t="s">
        <v>338</v>
      </c>
      <c r="E20" s="6" t="str">
        <f t="shared" si="0"/>
        <v>21111.06.1.06</v>
      </c>
      <c r="F20" s="6" t="str">
        <f t="shared" si="1"/>
        <v>02-001</v>
      </c>
      <c r="G20" s="6" t="str">
        <f t="shared" si="2"/>
        <v>1.5.08.26.001</v>
      </c>
      <c r="H20" s="27" t="s">
        <v>117</v>
      </c>
      <c r="I20" s="27" t="s">
        <v>87</v>
      </c>
      <c r="J20" s="17" t="s">
        <v>56</v>
      </c>
      <c r="K20" s="6" t="s">
        <v>167</v>
      </c>
      <c r="L20" s="6" t="s">
        <v>77</v>
      </c>
      <c r="M20" s="7" t="s">
        <v>2</v>
      </c>
      <c r="N20" s="7" t="s">
        <v>162</v>
      </c>
      <c r="Q20" s="29"/>
      <c r="R20" s="6" t="s">
        <v>213</v>
      </c>
      <c r="S20" s="6" t="s">
        <v>130</v>
      </c>
      <c r="T20" s="6" t="s">
        <v>78</v>
      </c>
      <c r="U20" s="8">
        <v>0</v>
      </c>
      <c r="V20" s="13">
        <v>11</v>
      </c>
      <c r="W20" s="28">
        <v>10</v>
      </c>
      <c r="X20" s="8">
        <v>50</v>
      </c>
      <c r="Y20" s="8">
        <v>24</v>
      </c>
      <c r="Z20" s="8">
        <v>0</v>
      </c>
      <c r="AA20" s="8">
        <v>0</v>
      </c>
      <c r="AB20" s="8">
        <v>0</v>
      </c>
      <c r="AC20" s="8">
        <v>5</v>
      </c>
      <c r="AD20" s="13">
        <v>12</v>
      </c>
      <c r="AE20" s="5">
        <v>0</v>
      </c>
      <c r="AF20" s="5">
        <v>0</v>
      </c>
      <c r="AG20" s="9">
        <f t="shared" si="127"/>
        <v>12600</v>
      </c>
      <c r="AH20" s="14">
        <f t="shared" si="3"/>
        <v>105480</v>
      </c>
      <c r="AI20" s="9">
        <f t="shared" si="4"/>
        <v>97980</v>
      </c>
      <c r="AJ20" s="9">
        <f t="shared" si="5"/>
        <v>105480</v>
      </c>
      <c r="AK20" s="18">
        <v>2500</v>
      </c>
      <c r="AL20" s="18">
        <v>45000</v>
      </c>
      <c r="AM20" s="19">
        <v>500</v>
      </c>
      <c r="AN20" s="19">
        <v>0</v>
      </c>
      <c r="AO20" s="18">
        <v>0</v>
      </c>
      <c r="AP20" s="19">
        <v>0</v>
      </c>
      <c r="AQ20" s="18">
        <v>0</v>
      </c>
      <c r="AR20" s="19">
        <v>0</v>
      </c>
      <c r="AS20" s="19">
        <v>1400</v>
      </c>
      <c r="AT20" s="6">
        <v>3.25</v>
      </c>
      <c r="AU20" s="9">
        <v>8165</v>
      </c>
      <c r="AV20" s="9">
        <v>0</v>
      </c>
      <c r="AW20" s="14">
        <v>0</v>
      </c>
      <c r="AX20" s="14">
        <v>0</v>
      </c>
      <c r="AY20" s="14">
        <v>0</v>
      </c>
      <c r="AZ20" s="14">
        <v>0</v>
      </c>
      <c r="BA20" s="24">
        <f t="shared" si="128"/>
        <v>0</v>
      </c>
      <c r="BB20" s="14">
        <v>0</v>
      </c>
      <c r="BC20" s="9">
        <v>625</v>
      </c>
      <c r="BD20" s="14">
        <v>0</v>
      </c>
      <c r="BE20" s="14">
        <v>1269.25</v>
      </c>
      <c r="BF20" s="14">
        <v>0</v>
      </c>
      <c r="BG20" s="14">
        <v>0</v>
      </c>
      <c r="BH20" s="14">
        <v>0</v>
      </c>
      <c r="BI20" s="9">
        <v>0</v>
      </c>
      <c r="BJ20" s="14">
        <v>0</v>
      </c>
      <c r="BK20" s="14">
        <v>0</v>
      </c>
      <c r="BL20" s="9">
        <v>810</v>
      </c>
      <c r="BM20" s="9">
        <v>3000</v>
      </c>
      <c r="BN20" s="9">
        <v>0</v>
      </c>
      <c r="BO20" s="14">
        <v>0</v>
      </c>
      <c r="BP20" s="9">
        <v>0</v>
      </c>
      <c r="BQ20" s="9">
        <v>0</v>
      </c>
      <c r="BR20" s="21">
        <f t="shared" si="129"/>
        <v>13869.25</v>
      </c>
      <c r="BS20" s="21">
        <f t="shared" si="130"/>
        <v>11975</v>
      </c>
      <c r="BT20" s="9">
        <f t="shared" si="131"/>
        <v>97980</v>
      </c>
      <c r="BU20" s="9">
        <f t="shared" si="132"/>
        <v>0</v>
      </c>
      <c r="BV20" s="9">
        <f t="shared" si="133"/>
        <v>0</v>
      </c>
      <c r="BW20" s="9">
        <f t="shared" si="134"/>
        <v>0</v>
      </c>
      <c r="BX20" s="9">
        <f t="shared" si="135"/>
        <v>0</v>
      </c>
      <c r="BY20" s="9">
        <f t="shared" si="136"/>
        <v>0</v>
      </c>
      <c r="BZ20" s="9">
        <f t="shared" si="137"/>
        <v>0</v>
      </c>
      <c r="CA20" s="9">
        <f t="shared" si="138"/>
        <v>0</v>
      </c>
      <c r="CB20" s="9">
        <f t="shared" si="139"/>
        <v>7500</v>
      </c>
      <c r="CC20" s="9">
        <f t="shared" si="140"/>
        <v>0</v>
      </c>
      <c r="CD20" s="9">
        <f t="shared" si="141"/>
        <v>15231</v>
      </c>
      <c r="CE20" s="9">
        <f t="shared" si="142"/>
        <v>0</v>
      </c>
      <c r="CF20" s="9">
        <f t="shared" si="143"/>
        <v>0</v>
      </c>
      <c r="CG20" s="9">
        <f t="shared" si="144"/>
        <v>0</v>
      </c>
      <c r="CH20" s="9">
        <f t="shared" si="145"/>
        <v>0</v>
      </c>
      <c r="CI20" s="9">
        <f t="shared" si="146"/>
        <v>0</v>
      </c>
      <c r="CJ20" s="9">
        <f t="shared" si="147"/>
        <v>0</v>
      </c>
      <c r="CK20" s="9">
        <f t="shared" si="148"/>
        <v>9720</v>
      </c>
      <c r="CL20" s="9">
        <f t="shared" si="149"/>
        <v>36000</v>
      </c>
      <c r="CM20" s="9">
        <f t="shared" si="150"/>
        <v>0</v>
      </c>
      <c r="CN20" s="9">
        <f t="shared" si="151"/>
        <v>0</v>
      </c>
      <c r="CO20" s="9">
        <f t="shared" si="152"/>
        <v>0</v>
      </c>
      <c r="CP20" s="9">
        <f t="shared" si="153"/>
        <v>0</v>
      </c>
      <c r="CQ20" s="9">
        <f t="shared" si="154"/>
        <v>166431</v>
      </c>
      <c r="CR20" s="9">
        <f t="shared" si="155"/>
        <v>9768.6060000000016</v>
      </c>
      <c r="CS20" s="9">
        <f t="shared" si="156"/>
        <v>45000</v>
      </c>
      <c r="CT20" s="9">
        <f t="shared" si="30"/>
        <v>5274</v>
      </c>
      <c r="CU20" s="9">
        <f t="shared" si="31"/>
        <v>5458.59</v>
      </c>
      <c r="CV20" s="9">
        <f t="shared" si="157"/>
        <v>3428.1</v>
      </c>
      <c r="CW20" s="9">
        <f t="shared" si="158"/>
        <v>4899</v>
      </c>
      <c r="CX20" s="9">
        <f t="shared" si="159"/>
        <v>2000</v>
      </c>
      <c r="CY20" s="9">
        <f t="shared" si="160"/>
        <v>75828.296000000002</v>
      </c>
      <c r="DA20" s="9">
        <f t="shared" si="161"/>
        <v>21000</v>
      </c>
      <c r="DB20" s="9">
        <f t="shared" si="162"/>
        <v>0</v>
      </c>
      <c r="DC20" s="9">
        <f t="shared" si="163"/>
        <v>2115.4166666666665</v>
      </c>
      <c r="DD20" s="9">
        <f t="shared" si="164"/>
        <v>0</v>
      </c>
      <c r="DE20" s="9">
        <f t="shared" si="165"/>
        <v>0</v>
      </c>
      <c r="DF20" s="9">
        <f t="shared" si="166"/>
        <v>0</v>
      </c>
      <c r="DG20" s="9">
        <f t="shared" si="167"/>
        <v>10080</v>
      </c>
      <c r="DH20" s="9">
        <f t="shared" si="168"/>
        <v>1600</v>
      </c>
      <c r="DI20" s="9">
        <f t="shared" si="41"/>
        <v>1700</v>
      </c>
      <c r="DJ20" s="9">
        <f t="shared" si="42"/>
        <v>1600</v>
      </c>
      <c r="DK20" s="9">
        <f t="shared" si="43"/>
        <v>500</v>
      </c>
      <c r="DL20" s="9">
        <f t="shared" si="169"/>
        <v>0</v>
      </c>
      <c r="DM20" s="9">
        <f t="shared" si="170"/>
        <v>0</v>
      </c>
      <c r="DN20" s="9">
        <f t="shared" si="171"/>
        <v>0</v>
      </c>
      <c r="DO20" s="14">
        <v>0</v>
      </c>
      <c r="DP20" s="9">
        <f t="shared" si="172"/>
        <v>0</v>
      </c>
      <c r="DQ20" s="9">
        <f t="shared" si="173"/>
        <v>2500</v>
      </c>
      <c r="DR20" s="9">
        <f t="shared" si="46"/>
        <v>900</v>
      </c>
      <c r="DS20" s="9">
        <f t="shared" si="174"/>
        <v>0</v>
      </c>
      <c r="DT20" s="9">
        <f t="shared" si="47"/>
        <v>500</v>
      </c>
      <c r="DU20" s="9">
        <f t="shared" si="175"/>
        <v>2800</v>
      </c>
      <c r="DV20" s="9">
        <f t="shared" si="176"/>
        <v>0</v>
      </c>
      <c r="DW20" s="9">
        <f t="shared" si="177"/>
        <v>0</v>
      </c>
      <c r="DX20" s="9">
        <f t="shared" si="178"/>
        <v>0</v>
      </c>
      <c r="DY20" s="9">
        <f t="shared" si="179"/>
        <v>0</v>
      </c>
      <c r="DZ20" s="9">
        <f t="shared" si="180"/>
        <v>0</v>
      </c>
      <c r="EA20" s="9">
        <f t="shared" si="181"/>
        <v>550</v>
      </c>
      <c r="EB20" s="9">
        <f t="shared" si="182"/>
        <v>0</v>
      </c>
      <c r="EC20" s="9">
        <f t="shared" si="183"/>
        <v>2449.5</v>
      </c>
      <c r="ED20" s="14">
        <v>0</v>
      </c>
      <c r="EE20" s="9">
        <f t="shared" si="50"/>
        <v>0</v>
      </c>
      <c r="EF20" s="9">
        <f t="shared" si="51"/>
        <v>0</v>
      </c>
      <c r="EG20" s="9">
        <f t="shared" si="52"/>
        <v>0</v>
      </c>
      <c r="EH20" s="9">
        <f t="shared" si="184"/>
        <v>1360.8333333333335</v>
      </c>
      <c r="EI20" s="9">
        <f t="shared" si="185"/>
        <v>0</v>
      </c>
      <c r="EJ20" s="9">
        <f t="shared" si="186"/>
        <v>4419.0776299999998</v>
      </c>
      <c r="EK20" s="53">
        <f t="shared" si="187"/>
        <v>296334.12362999999</v>
      </c>
      <c r="EL20" s="9"/>
      <c r="EM20" s="9">
        <f t="shared" si="188"/>
        <v>2939.4</v>
      </c>
      <c r="EN20" s="9">
        <f t="shared" si="189"/>
        <v>0</v>
      </c>
      <c r="EO20" s="9">
        <f t="shared" si="190"/>
        <v>293.05818000000005</v>
      </c>
      <c r="EP20" s="9">
        <f t="shared" si="191"/>
        <v>146.97</v>
      </c>
      <c r="EQ20" s="9">
        <f t="shared" si="192"/>
        <v>152.11394999999999</v>
      </c>
      <c r="ER20" s="9">
        <f t="shared" si="193"/>
        <v>95.530500000000018</v>
      </c>
      <c r="ES20" s="9">
        <f t="shared" si="194"/>
        <v>146.97</v>
      </c>
      <c r="ET20" s="9">
        <f t="shared" si="195"/>
        <v>408.25000000000006</v>
      </c>
      <c r="EU20" s="9">
        <f t="shared" si="196"/>
        <v>195.96000000000004</v>
      </c>
      <c r="EV20" s="9">
        <f t="shared" si="197"/>
        <v>40.825000000000003</v>
      </c>
      <c r="EW20" s="9">
        <f t="shared" si="198"/>
        <v>0</v>
      </c>
      <c r="EX20" s="9">
        <f t="shared" si="199"/>
        <v>0</v>
      </c>
      <c r="EY20" s="9">
        <f t="shared" si="200"/>
        <v>0</v>
      </c>
      <c r="EZ20" s="9">
        <f t="shared" si="201"/>
        <v>4419.0776299999998</v>
      </c>
      <c r="FB20" s="9" t="str">
        <f t="shared" si="202"/>
        <v>21111.06.1.06</v>
      </c>
      <c r="FC20" s="21">
        <f t="shared" si="203"/>
        <v>97980</v>
      </c>
      <c r="FD20" s="21">
        <f t="shared" si="204"/>
        <v>1360.8333333333335</v>
      </c>
      <c r="FE20" s="21">
        <f t="shared" si="205"/>
        <v>0</v>
      </c>
      <c r="FF20" s="21">
        <f t="shared" si="206"/>
        <v>0</v>
      </c>
      <c r="FG20" s="21">
        <f t="shared" si="207"/>
        <v>0</v>
      </c>
      <c r="FH20" s="21">
        <f t="shared" si="208"/>
        <v>0</v>
      </c>
      <c r="FI20" s="21">
        <f t="shared" si="209"/>
        <v>0</v>
      </c>
      <c r="FJ20" s="21">
        <f t="shared" si="210"/>
        <v>0</v>
      </c>
      <c r="FK20" s="21">
        <f t="shared" si="211"/>
        <v>7500</v>
      </c>
      <c r="FL20" s="21">
        <f t="shared" si="212"/>
        <v>0</v>
      </c>
      <c r="FM20" s="21">
        <f t="shared" si="213"/>
        <v>0</v>
      </c>
      <c r="FN20" s="21">
        <f t="shared" si="214"/>
        <v>22600</v>
      </c>
      <c r="FO20" s="21">
        <f t="shared" si="215"/>
        <v>10080</v>
      </c>
      <c r="FP20" s="21">
        <f t="shared" si="216"/>
        <v>0</v>
      </c>
      <c r="FQ20" s="21">
        <f t="shared" si="217"/>
        <v>2100</v>
      </c>
      <c r="FR20" s="21">
        <f t="shared" si="218"/>
        <v>1700</v>
      </c>
      <c r="FS20" s="21">
        <f t="shared" si="219"/>
        <v>17346.416666666668</v>
      </c>
      <c r="FT20" s="21">
        <f t="shared" si="220"/>
        <v>0</v>
      </c>
      <c r="FU20" s="21">
        <f t="shared" si="221"/>
        <v>0</v>
      </c>
      <c r="FV20" s="21">
        <f t="shared" si="222"/>
        <v>0</v>
      </c>
      <c r="FW20" s="21">
        <f t="shared" si="223"/>
        <v>0</v>
      </c>
      <c r="FX20" s="21">
        <f t="shared" si="224"/>
        <v>0</v>
      </c>
      <c r="FY20" s="21">
        <f t="shared" si="225"/>
        <v>0</v>
      </c>
      <c r="FZ20" s="21">
        <f t="shared" si="226"/>
        <v>0</v>
      </c>
      <c r="GA20" s="21">
        <f t="shared" si="227"/>
        <v>9768.6060000000016</v>
      </c>
      <c r="GB20" s="21">
        <f t="shared" si="228"/>
        <v>45000</v>
      </c>
      <c r="GC20" s="21">
        <f t="shared" si="229"/>
        <v>5274</v>
      </c>
      <c r="GD20" s="21">
        <f t="shared" si="230"/>
        <v>5458.59</v>
      </c>
      <c r="GE20" s="21">
        <f t="shared" si="231"/>
        <v>3428.1</v>
      </c>
      <c r="GF20" s="21">
        <f t="shared" si="232"/>
        <v>2000</v>
      </c>
      <c r="GG20" s="21">
        <f t="shared" si="233"/>
        <v>4899</v>
      </c>
      <c r="GH20" s="21">
        <f t="shared" si="234"/>
        <v>0</v>
      </c>
      <c r="GI20" s="21">
        <f t="shared" si="235"/>
        <v>9720</v>
      </c>
      <c r="GJ20" s="21">
        <f t="shared" si="236"/>
        <v>36000</v>
      </c>
      <c r="GK20" s="21">
        <f t="shared" si="237"/>
        <v>0</v>
      </c>
      <c r="GL20" s="21">
        <f t="shared" si="238"/>
        <v>0</v>
      </c>
      <c r="GM20" s="21">
        <f t="shared" si="239"/>
        <v>2500</v>
      </c>
      <c r="GN20" s="21">
        <f t="shared" si="240"/>
        <v>0</v>
      </c>
      <c r="GO20" s="21">
        <f t="shared" si="241"/>
        <v>0</v>
      </c>
      <c r="GP20" s="21">
        <f t="shared" si="242"/>
        <v>500</v>
      </c>
      <c r="GQ20" s="21">
        <f t="shared" si="243"/>
        <v>0</v>
      </c>
      <c r="GR20" s="21">
        <f t="shared" si="244"/>
        <v>0</v>
      </c>
      <c r="GS20" s="21">
        <f t="shared" si="245"/>
        <v>0</v>
      </c>
      <c r="GT20" s="21">
        <f t="shared" si="246"/>
        <v>2800</v>
      </c>
      <c r="GU20" s="21">
        <f t="shared" si="247"/>
        <v>0</v>
      </c>
      <c r="GV20" s="21">
        <f t="shared" si="248"/>
        <v>900</v>
      </c>
      <c r="GW20" s="21">
        <f t="shared" si="249"/>
        <v>0</v>
      </c>
      <c r="GX20" s="21">
        <f t="shared" si="250"/>
        <v>0</v>
      </c>
      <c r="GY20" s="21">
        <f t="shared" si="251"/>
        <v>0</v>
      </c>
      <c r="GZ20" s="21">
        <f t="shared" si="252"/>
        <v>550</v>
      </c>
      <c r="HA20" s="21">
        <f t="shared" si="253"/>
        <v>0</v>
      </c>
      <c r="HB20" s="21">
        <f t="shared" si="254"/>
        <v>2449.5</v>
      </c>
      <c r="HC20" s="21">
        <f t="shared" si="255"/>
        <v>0</v>
      </c>
      <c r="HD20" s="21">
        <f t="shared" si="256"/>
        <v>0</v>
      </c>
      <c r="HE20" s="21">
        <v>0</v>
      </c>
      <c r="HF20" s="21">
        <f t="shared" si="257"/>
        <v>4419.0776299999998</v>
      </c>
      <c r="HG20" s="21">
        <f t="shared" si="258"/>
        <v>0</v>
      </c>
      <c r="HH20" s="21">
        <f t="shared" si="259"/>
        <v>0</v>
      </c>
      <c r="HI20" s="21">
        <f t="shared" si="260"/>
        <v>296334.12362999999</v>
      </c>
      <c r="HJ20" s="21">
        <f t="shared" si="261"/>
        <v>0</v>
      </c>
      <c r="HK20" s="21">
        <f t="shared" si="262"/>
        <v>5376</v>
      </c>
      <c r="HL20" s="21">
        <f t="shared" si="263"/>
        <v>301710.12362999999</v>
      </c>
      <c r="HM20" s="21">
        <f t="shared" si="264"/>
        <v>0</v>
      </c>
    </row>
    <row r="21" spans="3:221" s="6" customFormat="1" ht="12.75">
      <c r="C21" s="8">
        <v>14</v>
      </c>
      <c r="D21" s="6" t="s">
        <v>333</v>
      </c>
      <c r="E21" s="6" t="str">
        <f t="shared" si="0"/>
        <v>21111.06.1.06</v>
      </c>
      <c r="F21" s="6" t="str">
        <f t="shared" si="1"/>
        <v>04-001</v>
      </c>
      <c r="G21" s="6" t="str">
        <f t="shared" si="2"/>
        <v>1.5.08.26.001</v>
      </c>
      <c r="H21" s="27" t="s">
        <v>18</v>
      </c>
      <c r="I21" s="27" t="s">
        <v>86</v>
      </c>
      <c r="J21" s="17" t="s">
        <v>22</v>
      </c>
      <c r="K21" s="6" t="s">
        <v>167</v>
      </c>
      <c r="L21" s="6" t="s">
        <v>77</v>
      </c>
      <c r="M21" s="7" t="s">
        <v>2</v>
      </c>
      <c r="N21" s="7" t="s">
        <v>162</v>
      </c>
      <c r="Q21" s="29"/>
      <c r="R21" s="6" t="s">
        <v>7</v>
      </c>
      <c r="S21" s="6" t="s">
        <v>130</v>
      </c>
      <c r="T21" s="6" t="s">
        <v>78</v>
      </c>
      <c r="U21" s="8">
        <v>0</v>
      </c>
      <c r="V21" s="13">
        <v>29</v>
      </c>
      <c r="W21" s="28">
        <v>11</v>
      </c>
      <c r="X21" s="8">
        <v>50</v>
      </c>
      <c r="Y21" s="8">
        <v>24</v>
      </c>
      <c r="Z21" s="8">
        <v>24</v>
      </c>
      <c r="AA21" s="8">
        <v>45</v>
      </c>
      <c r="AB21" s="8">
        <v>9</v>
      </c>
      <c r="AC21" s="8">
        <v>5</v>
      </c>
      <c r="AD21" s="13">
        <v>12</v>
      </c>
      <c r="AE21" s="5">
        <v>0</v>
      </c>
      <c r="AF21" s="5">
        <v>0</v>
      </c>
      <c r="AG21" s="9">
        <f t="shared" si="127"/>
        <v>9518</v>
      </c>
      <c r="AH21" s="14">
        <f t="shared" si="3"/>
        <v>88896</v>
      </c>
      <c r="AI21" s="9">
        <f t="shared" si="4"/>
        <v>81396</v>
      </c>
      <c r="AJ21" s="9">
        <f t="shared" si="5"/>
        <v>88896</v>
      </c>
      <c r="AK21" s="18">
        <v>2500</v>
      </c>
      <c r="AL21" s="18">
        <v>0</v>
      </c>
      <c r="AM21" s="19">
        <v>0</v>
      </c>
      <c r="AN21" s="19">
        <v>0</v>
      </c>
      <c r="AO21" s="18">
        <v>700</v>
      </c>
      <c r="AP21" s="19">
        <v>1400</v>
      </c>
      <c r="AQ21" s="18">
        <v>1400</v>
      </c>
      <c r="AR21" s="19">
        <v>500</v>
      </c>
      <c r="AS21" s="19">
        <v>0</v>
      </c>
      <c r="AT21" s="6">
        <v>3.25</v>
      </c>
      <c r="AU21" s="9">
        <v>6783</v>
      </c>
      <c r="AV21" s="9">
        <v>0</v>
      </c>
      <c r="AW21" s="14">
        <v>0</v>
      </c>
      <c r="AX21" s="14">
        <v>0</v>
      </c>
      <c r="AY21" s="14">
        <v>0</v>
      </c>
      <c r="AZ21" s="14">
        <v>0</v>
      </c>
      <c r="BA21" s="24">
        <f t="shared" si="128"/>
        <v>0</v>
      </c>
      <c r="BB21" s="14">
        <v>0</v>
      </c>
      <c r="BC21" s="9">
        <v>625</v>
      </c>
      <c r="BD21" s="14">
        <v>0</v>
      </c>
      <c r="BE21" s="14">
        <v>1269.25</v>
      </c>
      <c r="BF21" s="14">
        <v>0</v>
      </c>
      <c r="BG21" s="14">
        <v>0</v>
      </c>
      <c r="BH21" s="14">
        <v>0</v>
      </c>
      <c r="BI21" s="9">
        <v>0</v>
      </c>
      <c r="BJ21" s="14">
        <v>0</v>
      </c>
      <c r="BK21" s="14">
        <v>0</v>
      </c>
      <c r="BL21" s="9">
        <v>810</v>
      </c>
      <c r="BM21" s="9">
        <v>1100</v>
      </c>
      <c r="BN21" s="9">
        <v>200</v>
      </c>
      <c r="BO21" s="14">
        <v>0</v>
      </c>
      <c r="BP21" s="9">
        <v>0</v>
      </c>
      <c r="BQ21" s="9">
        <v>0</v>
      </c>
      <c r="BR21" s="21">
        <f t="shared" si="129"/>
        <v>10787.25</v>
      </c>
      <c r="BS21" s="21">
        <f t="shared" si="130"/>
        <v>8893</v>
      </c>
      <c r="BT21" s="9">
        <f t="shared" si="131"/>
        <v>81396</v>
      </c>
      <c r="BU21" s="9">
        <f t="shared" si="132"/>
        <v>0</v>
      </c>
      <c r="BV21" s="9">
        <f t="shared" si="133"/>
        <v>0</v>
      </c>
      <c r="BW21" s="9">
        <f t="shared" si="134"/>
        <v>0</v>
      </c>
      <c r="BX21" s="9">
        <f t="shared" si="135"/>
        <v>0</v>
      </c>
      <c r="BY21" s="9">
        <f t="shared" si="136"/>
        <v>0</v>
      </c>
      <c r="BZ21" s="9">
        <f t="shared" si="137"/>
        <v>0</v>
      </c>
      <c r="CA21" s="9">
        <f t="shared" si="138"/>
        <v>0</v>
      </c>
      <c r="CB21" s="9">
        <f t="shared" si="139"/>
        <v>7500</v>
      </c>
      <c r="CC21" s="9">
        <f t="shared" si="140"/>
        <v>0</v>
      </c>
      <c r="CD21" s="9">
        <f t="shared" si="141"/>
        <v>15231</v>
      </c>
      <c r="CE21" s="9">
        <f t="shared" si="142"/>
        <v>0</v>
      </c>
      <c r="CF21" s="9">
        <f t="shared" si="143"/>
        <v>0</v>
      </c>
      <c r="CG21" s="9">
        <f t="shared" si="144"/>
        <v>0</v>
      </c>
      <c r="CH21" s="9">
        <f t="shared" si="145"/>
        <v>0</v>
      </c>
      <c r="CI21" s="9">
        <f t="shared" si="146"/>
        <v>0</v>
      </c>
      <c r="CJ21" s="9">
        <f t="shared" si="147"/>
        <v>0</v>
      </c>
      <c r="CK21" s="9">
        <f t="shared" si="148"/>
        <v>9720</v>
      </c>
      <c r="CL21" s="9">
        <f t="shared" si="149"/>
        <v>13200</v>
      </c>
      <c r="CM21" s="9">
        <f t="shared" si="150"/>
        <v>2400</v>
      </c>
      <c r="CN21" s="9">
        <f t="shared" si="151"/>
        <v>0</v>
      </c>
      <c r="CO21" s="9">
        <f t="shared" si="152"/>
        <v>0</v>
      </c>
      <c r="CP21" s="9">
        <f t="shared" si="153"/>
        <v>0</v>
      </c>
      <c r="CQ21" s="9">
        <f t="shared" si="154"/>
        <v>129447</v>
      </c>
      <c r="CR21" s="9">
        <f t="shared" si="155"/>
        <v>8115.1812000000009</v>
      </c>
      <c r="CS21" s="9">
        <f t="shared" si="156"/>
        <v>0</v>
      </c>
      <c r="CT21" s="9">
        <f t="shared" si="30"/>
        <v>4444.8</v>
      </c>
      <c r="CU21" s="9">
        <f t="shared" si="31"/>
        <v>4600.3679999999995</v>
      </c>
      <c r="CV21" s="9">
        <f t="shared" si="157"/>
        <v>2889.12</v>
      </c>
      <c r="CW21" s="9">
        <f t="shared" si="158"/>
        <v>4069.8</v>
      </c>
      <c r="CX21" s="9">
        <f t="shared" si="159"/>
        <v>2000</v>
      </c>
      <c r="CY21" s="9">
        <f t="shared" si="160"/>
        <v>26119.269199999999</v>
      </c>
      <c r="DA21" s="9">
        <f t="shared" si="161"/>
        <v>15863.333333333332</v>
      </c>
      <c r="DB21" s="9">
        <f t="shared" si="162"/>
        <v>0</v>
      </c>
      <c r="DC21" s="9">
        <f t="shared" si="163"/>
        <v>2115.4166666666665</v>
      </c>
      <c r="DD21" s="9">
        <f t="shared" si="164"/>
        <v>0</v>
      </c>
      <c r="DE21" s="9">
        <f t="shared" si="165"/>
        <v>0</v>
      </c>
      <c r="DF21" s="9">
        <f t="shared" si="166"/>
        <v>0</v>
      </c>
      <c r="DG21" s="9">
        <f t="shared" si="167"/>
        <v>7614.4</v>
      </c>
      <c r="DH21" s="9">
        <f t="shared" si="168"/>
        <v>1600</v>
      </c>
      <c r="DI21" s="9">
        <f t="shared" si="41"/>
        <v>1700</v>
      </c>
      <c r="DJ21" s="9">
        <f t="shared" si="42"/>
        <v>1600</v>
      </c>
      <c r="DK21" s="9">
        <f t="shared" si="43"/>
        <v>500</v>
      </c>
      <c r="DL21" s="9">
        <f t="shared" si="169"/>
        <v>0</v>
      </c>
      <c r="DM21" s="9">
        <f t="shared" si="170"/>
        <v>0</v>
      </c>
      <c r="DN21" s="9">
        <f t="shared" si="171"/>
        <v>0</v>
      </c>
      <c r="DO21" s="14">
        <v>0</v>
      </c>
      <c r="DP21" s="9">
        <f t="shared" si="172"/>
        <v>0</v>
      </c>
      <c r="DQ21" s="9">
        <f t="shared" si="173"/>
        <v>2500</v>
      </c>
      <c r="DR21" s="9">
        <f t="shared" si="46"/>
        <v>900</v>
      </c>
      <c r="DS21" s="9">
        <f t="shared" si="174"/>
        <v>0</v>
      </c>
      <c r="DT21" s="9">
        <f t="shared" si="47"/>
        <v>500</v>
      </c>
      <c r="DU21" s="9">
        <f t="shared" si="175"/>
        <v>0</v>
      </c>
      <c r="DV21" s="9">
        <f t="shared" si="176"/>
        <v>550</v>
      </c>
      <c r="DW21" s="9">
        <f t="shared" si="177"/>
        <v>770.00000000000011</v>
      </c>
      <c r="DX21" s="9">
        <f t="shared" si="178"/>
        <v>0</v>
      </c>
      <c r="DY21" s="9">
        <f t="shared" si="179"/>
        <v>1540.0000000000002</v>
      </c>
      <c r="DZ21" s="9">
        <f t="shared" si="180"/>
        <v>1540.0000000000002</v>
      </c>
      <c r="EA21" s="9">
        <f t="shared" si="181"/>
        <v>0</v>
      </c>
      <c r="EB21" s="9">
        <f t="shared" si="182"/>
        <v>0</v>
      </c>
      <c r="EC21" s="9">
        <f t="shared" si="183"/>
        <v>2034.8999999999999</v>
      </c>
      <c r="ED21" s="14">
        <v>0</v>
      </c>
      <c r="EE21" s="9">
        <f t="shared" si="50"/>
        <v>2034.8999999999999</v>
      </c>
      <c r="EF21" s="9">
        <f t="shared" si="51"/>
        <v>10174.5</v>
      </c>
      <c r="EG21" s="9">
        <f t="shared" si="52"/>
        <v>5426.4</v>
      </c>
      <c r="EH21" s="9">
        <f t="shared" si="184"/>
        <v>1130.5</v>
      </c>
      <c r="EI21" s="9">
        <f t="shared" si="185"/>
        <v>0</v>
      </c>
      <c r="EJ21" s="9">
        <f t="shared" si="186"/>
        <v>4200.1828260000011</v>
      </c>
      <c r="EK21" s="53">
        <f t="shared" si="187"/>
        <v>219860.80202600002</v>
      </c>
      <c r="EL21" s="9"/>
      <c r="EM21" s="9">
        <f t="shared" si="188"/>
        <v>2441.88</v>
      </c>
      <c r="EN21" s="9">
        <f t="shared" si="189"/>
        <v>0</v>
      </c>
      <c r="EO21" s="9">
        <f t="shared" si="190"/>
        <v>243.45543600000005</v>
      </c>
      <c r="EP21" s="9">
        <f t="shared" si="191"/>
        <v>122.09400000000001</v>
      </c>
      <c r="EQ21" s="9">
        <f t="shared" si="192"/>
        <v>126.36729</v>
      </c>
      <c r="ER21" s="9">
        <f t="shared" si="193"/>
        <v>79.361100000000008</v>
      </c>
      <c r="ES21" s="9">
        <f t="shared" si="194"/>
        <v>122.09400000000001</v>
      </c>
      <c r="ET21" s="9">
        <f t="shared" si="195"/>
        <v>339.15000000000003</v>
      </c>
      <c r="EU21" s="9">
        <f t="shared" si="196"/>
        <v>162.792</v>
      </c>
      <c r="EV21" s="9">
        <f t="shared" si="197"/>
        <v>33.914999999999999</v>
      </c>
      <c r="EW21" s="9">
        <f t="shared" si="198"/>
        <v>61.047000000000004</v>
      </c>
      <c r="EX21" s="9">
        <f t="shared" si="199"/>
        <v>305.23500000000001</v>
      </c>
      <c r="EY21" s="9">
        <f t="shared" si="200"/>
        <v>162.792</v>
      </c>
      <c r="EZ21" s="9">
        <f t="shared" si="201"/>
        <v>4200.1828260000011</v>
      </c>
      <c r="FB21" s="9" t="str">
        <f t="shared" si="202"/>
        <v>21111.06.1.06</v>
      </c>
      <c r="FC21" s="21">
        <f t="shared" si="203"/>
        <v>81396</v>
      </c>
      <c r="FD21" s="21">
        <f t="shared" si="204"/>
        <v>1130.5</v>
      </c>
      <c r="FE21" s="21">
        <f t="shared" si="205"/>
        <v>0</v>
      </c>
      <c r="FF21" s="21">
        <f t="shared" si="206"/>
        <v>0</v>
      </c>
      <c r="FG21" s="21">
        <f t="shared" si="207"/>
        <v>0</v>
      </c>
      <c r="FH21" s="21">
        <f t="shared" si="208"/>
        <v>0</v>
      </c>
      <c r="FI21" s="21">
        <f t="shared" si="209"/>
        <v>0</v>
      </c>
      <c r="FJ21" s="21">
        <f t="shared" si="210"/>
        <v>0</v>
      </c>
      <c r="FK21" s="21">
        <f t="shared" si="211"/>
        <v>7500</v>
      </c>
      <c r="FL21" s="21">
        <f t="shared" si="212"/>
        <v>0</v>
      </c>
      <c r="FM21" s="21">
        <f t="shared" si="213"/>
        <v>0</v>
      </c>
      <c r="FN21" s="21">
        <f t="shared" si="214"/>
        <v>17463.333333333332</v>
      </c>
      <c r="FO21" s="21">
        <f t="shared" si="215"/>
        <v>7614.4</v>
      </c>
      <c r="FP21" s="21">
        <f t="shared" si="216"/>
        <v>0</v>
      </c>
      <c r="FQ21" s="21">
        <f t="shared" si="217"/>
        <v>2100</v>
      </c>
      <c r="FR21" s="21">
        <f t="shared" si="218"/>
        <v>1700</v>
      </c>
      <c r="FS21" s="21">
        <f t="shared" si="219"/>
        <v>17346.416666666668</v>
      </c>
      <c r="FT21" s="21">
        <f t="shared" si="220"/>
        <v>0</v>
      </c>
      <c r="FU21" s="21">
        <f t="shared" si="221"/>
        <v>0</v>
      </c>
      <c r="FV21" s="21">
        <f t="shared" si="222"/>
        <v>0</v>
      </c>
      <c r="FW21" s="21">
        <f t="shared" si="223"/>
        <v>0</v>
      </c>
      <c r="FX21" s="21">
        <f t="shared" si="224"/>
        <v>0</v>
      </c>
      <c r="FY21" s="21">
        <f t="shared" si="225"/>
        <v>0</v>
      </c>
      <c r="FZ21" s="21">
        <f t="shared" si="226"/>
        <v>0</v>
      </c>
      <c r="GA21" s="21">
        <f t="shared" si="227"/>
        <v>8115.1812000000009</v>
      </c>
      <c r="GB21" s="21">
        <f t="shared" si="228"/>
        <v>0</v>
      </c>
      <c r="GC21" s="21">
        <f t="shared" si="229"/>
        <v>4444.8</v>
      </c>
      <c r="GD21" s="21">
        <f t="shared" si="230"/>
        <v>4600.3679999999995</v>
      </c>
      <c r="GE21" s="21">
        <f t="shared" si="231"/>
        <v>2889.12</v>
      </c>
      <c r="GF21" s="21">
        <f t="shared" si="232"/>
        <v>2000</v>
      </c>
      <c r="GG21" s="21">
        <f t="shared" si="233"/>
        <v>4069.8</v>
      </c>
      <c r="GH21" s="21">
        <f t="shared" si="234"/>
        <v>0</v>
      </c>
      <c r="GI21" s="21">
        <f t="shared" si="235"/>
        <v>9720</v>
      </c>
      <c r="GJ21" s="21">
        <f t="shared" si="236"/>
        <v>13200</v>
      </c>
      <c r="GK21" s="21">
        <f t="shared" si="237"/>
        <v>2400</v>
      </c>
      <c r="GL21" s="21">
        <f t="shared" si="238"/>
        <v>0</v>
      </c>
      <c r="GM21" s="21">
        <f t="shared" si="239"/>
        <v>2500</v>
      </c>
      <c r="GN21" s="21">
        <f t="shared" si="240"/>
        <v>0</v>
      </c>
      <c r="GO21" s="21">
        <f t="shared" si="241"/>
        <v>0</v>
      </c>
      <c r="GP21" s="21">
        <f t="shared" si="242"/>
        <v>500</v>
      </c>
      <c r="GQ21" s="21">
        <f t="shared" si="243"/>
        <v>550</v>
      </c>
      <c r="GR21" s="21">
        <f t="shared" si="244"/>
        <v>770.00000000000011</v>
      </c>
      <c r="GS21" s="21">
        <f t="shared" si="245"/>
        <v>0</v>
      </c>
      <c r="GT21" s="21">
        <f t="shared" si="246"/>
        <v>0</v>
      </c>
      <c r="GU21" s="21">
        <f t="shared" si="247"/>
        <v>0</v>
      </c>
      <c r="GV21" s="21">
        <f t="shared" si="248"/>
        <v>900</v>
      </c>
      <c r="GW21" s="21">
        <f t="shared" si="249"/>
        <v>1540.0000000000002</v>
      </c>
      <c r="GX21" s="21">
        <f t="shared" si="250"/>
        <v>0</v>
      </c>
      <c r="GY21" s="21">
        <f t="shared" si="251"/>
        <v>1540.0000000000002</v>
      </c>
      <c r="GZ21" s="21">
        <f t="shared" si="252"/>
        <v>0</v>
      </c>
      <c r="HA21" s="21">
        <f t="shared" si="253"/>
        <v>2034.8999999999999</v>
      </c>
      <c r="HB21" s="21">
        <f t="shared" si="254"/>
        <v>2034.8999999999999</v>
      </c>
      <c r="HC21" s="21">
        <f t="shared" si="255"/>
        <v>0</v>
      </c>
      <c r="HD21" s="21">
        <f t="shared" si="256"/>
        <v>0</v>
      </c>
      <c r="HE21" s="21">
        <v>0</v>
      </c>
      <c r="HF21" s="21">
        <f t="shared" si="257"/>
        <v>4200.1828260000011</v>
      </c>
      <c r="HG21" s="21">
        <f t="shared" si="258"/>
        <v>10174.5</v>
      </c>
      <c r="HH21" s="21">
        <f t="shared" si="259"/>
        <v>5426.4</v>
      </c>
      <c r="HI21" s="21">
        <f t="shared" si="260"/>
        <v>219860.80202599993</v>
      </c>
      <c r="HJ21" s="21">
        <f t="shared" si="261"/>
        <v>0</v>
      </c>
      <c r="HK21" s="21">
        <f t="shared" si="262"/>
        <v>4297.2999999999993</v>
      </c>
      <c r="HL21" s="21">
        <f t="shared" si="263"/>
        <v>224158.10202599992</v>
      </c>
      <c r="HM21" s="21">
        <f t="shared" si="264"/>
        <v>0</v>
      </c>
    </row>
    <row r="22" spans="3:221" s="6" customFormat="1" ht="12.75">
      <c r="C22" s="8">
        <v>15</v>
      </c>
      <c r="D22" s="6" t="s">
        <v>333</v>
      </c>
      <c r="E22" s="6" t="str">
        <f t="shared" si="0"/>
        <v>21111.06.1.06</v>
      </c>
      <c r="F22" s="6" t="str">
        <f t="shared" si="1"/>
        <v>04-001</v>
      </c>
      <c r="G22" s="6" t="str">
        <f t="shared" si="2"/>
        <v>1.5.08.26.001</v>
      </c>
      <c r="H22" s="27" t="s">
        <v>113</v>
      </c>
      <c r="I22" s="27" t="s">
        <v>83</v>
      </c>
      <c r="J22" s="17" t="s">
        <v>24</v>
      </c>
      <c r="K22" s="6" t="s">
        <v>167</v>
      </c>
      <c r="L22" s="6" t="s">
        <v>77</v>
      </c>
      <c r="M22" s="7" t="s">
        <v>2</v>
      </c>
      <c r="N22" s="7" t="s">
        <v>162</v>
      </c>
      <c r="Q22" s="29"/>
      <c r="R22" s="6" t="s">
        <v>7</v>
      </c>
      <c r="S22" s="6" t="s">
        <v>129</v>
      </c>
      <c r="T22" s="6" t="s">
        <v>79</v>
      </c>
      <c r="U22" s="8">
        <v>0</v>
      </c>
      <c r="V22" s="13">
        <v>32</v>
      </c>
      <c r="W22" s="28">
        <v>11</v>
      </c>
      <c r="X22" s="8">
        <v>50</v>
      </c>
      <c r="Y22" s="8">
        <v>24</v>
      </c>
      <c r="Z22" s="8">
        <v>24</v>
      </c>
      <c r="AA22" s="8">
        <v>45</v>
      </c>
      <c r="AB22" s="8">
        <v>9</v>
      </c>
      <c r="AC22" s="8">
        <v>5</v>
      </c>
      <c r="AD22" s="13">
        <v>12</v>
      </c>
      <c r="AE22" s="5">
        <v>0</v>
      </c>
      <c r="AF22" s="5">
        <v>1</v>
      </c>
      <c r="AG22" s="9">
        <f t="shared" si="127"/>
        <v>8829</v>
      </c>
      <c r="AH22" s="14">
        <f t="shared" si="3"/>
        <v>82188</v>
      </c>
      <c r="AI22" s="9">
        <f t="shared" si="4"/>
        <v>74688</v>
      </c>
      <c r="AJ22" s="9">
        <f t="shared" si="5"/>
        <v>84828</v>
      </c>
      <c r="AK22" s="18">
        <v>2500</v>
      </c>
      <c r="AL22" s="18">
        <v>0</v>
      </c>
      <c r="AM22" s="19">
        <v>0</v>
      </c>
      <c r="AN22" s="19">
        <v>0</v>
      </c>
      <c r="AO22" s="18">
        <v>0</v>
      </c>
      <c r="AP22" s="19">
        <v>1400</v>
      </c>
      <c r="AQ22" s="18">
        <v>0</v>
      </c>
      <c r="AR22" s="19">
        <v>0</v>
      </c>
      <c r="AS22" s="19">
        <v>0</v>
      </c>
      <c r="AT22" s="6">
        <v>3.25</v>
      </c>
      <c r="AU22" s="9">
        <v>6224</v>
      </c>
      <c r="AV22" s="9">
        <v>0</v>
      </c>
      <c r="AW22" s="14">
        <v>0</v>
      </c>
      <c r="AX22" s="14">
        <v>0</v>
      </c>
      <c r="AY22" s="14">
        <v>0</v>
      </c>
      <c r="AZ22" s="14">
        <v>0</v>
      </c>
      <c r="BA22" s="24">
        <f t="shared" si="128"/>
        <v>0</v>
      </c>
      <c r="BB22" s="14">
        <v>0</v>
      </c>
      <c r="BC22" s="9">
        <v>625</v>
      </c>
      <c r="BD22" s="14">
        <v>0</v>
      </c>
      <c r="BE22" s="14">
        <v>1269.25</v>
      </c>
      <c r="BF22" s="14">
        <v>0</v>
      </c>
      <c r="BG22" s="14">
        <v>0</v>
      </c>
      <c r="BH22" s="14">
        <v>0</v>
      </c>
      <c r="BI22" s="9">
        <v>0</v>
      </c>
      <c r="BJ22" s="14">
        <v>0</v>
      </c>
      <c r="BK22" s="14">
        <v>0</v>
      </c>
      <c r="BL22" s="9">
        <v>810</v>
      </c>
      <c r="BM22" s="9">
        <v>750</v>
      </c>
      <c r="BN22" s="9">
        <v>200</v>
      </c>
      <c r="BO22" s="14">
        <v>0</v>
      </c>
      <c r="BP22" s="9">
        <v>0</v>
      </c>
      <c r="BQ22" s="9">
        <v>0</v>
      </c>
      <c r="BR22" s="21">
        <f t="shared" si="129"/>
        <v>9878.25</v>
      </c>
      <c r="BS22" s="21">
        <f t="shared" si="130"/>
        <v>7984</v>
      </c>
      <c r="BT22" s="9">
        <f t="shared" si="131"/>
        <v>74688</v>
      </c>
      <c r="BU22" s="9">
        <f t="shared" si="132"/>
        <v>0</v>
      </c>
      <c r="BV22" s="9">
        <f t="shared" si="133"/>
        <v>0</v>
      </c>
      <c r="BW22" s="9">
        <f t="shared" si="134"/>
        <v>0</v>
      </c>
      <c r="BX22" s="9">
        <f t="shared" si="135"/>
        <v>0</v>
      </c>
      <c r="BY22" s="9">
        <f t="shared" si="136"/>
        <v>0</v>
      </c>
      <c r="BZ22" s="9">
        <f t="shared" si="137"/>
        <v>0</v>
      </c>
      <c r="CA22" s="9">
        <f t="shared" si="138"/>
        <v>0</v>
      </c>
      <c r="CB22" s="9">
        <f t="shared" si="139"/>
        <v>7500</v>
      </c>
      <c r="CC22" s="9">
        <f t="shared" si="140"/>
        <v>0</v>
      </c>
      <c r="CD22" s="9">
        <f t="shared" si="141"/>
        <v>15231</v>
      </c>
      <c r="CE22" s="9">
        <f t="shared" si="142"/>
        <v>0</v>
      </c>
      <c r="CF22" s="9">
        <f t="shared" si="143"/>
        <v>0</v>
      </c>
      <c r="CG22" s="9">
        <f t="shared" si="144"/>
        <v>0</v>
      </c>
      <c r="CH22" s="9">
        <f t="shared" si="145"/>
        <v>0</v>
      </c>
      <c r="CI22" s="9">
        <f t="shared" si="146"/>
        <v>0</v>
      </c>
      <c r="CJ22" s="9">
        <f t="shared" si="147"/>
        <v>0</v>
      </c>
      <c r="CK22" s="9">
        <f t="shared" si="148"/>
        <v>9720</v>
      </c>
      <c r="CL22" s="9">
        <f t="shared" si="149"/>
        <v>9000</v>
      </c>
      <c r="CM22" s="9">
        <f t="shared" si="150"/>
        <v>2400</v>
      </c>
      <c r="CN22" s="9">
        <f t="shared" si="151"/>
        <v>0</v>
      </c>
      <c r="CO22" s="9">
        <f t="shared" si="152"/>
        <v>0</v>
      </c>
      <c r="CP22" s="9">
        <f t="shared" si="153"/>
        <v>0</v>
      </c>
      <c r="CQ22" s="9">
        <f t="shared" si="154"/>
        <v>118539</v>
      </c>
      <c r="CR22" s="9">
        <f t="shared" si="155"/>
        <v>7446.3936000000012</v>
      </c>
      <c r="CS22" s="9">
        <f t="shared" si="156"/>
        <v>0</v>
      </c>
      <c r="CT22" s="9">
        <f t="shared" si="30"/>
        <v>4241.4000000000005</v>
      </c>
      <c r="CU22" s="9">
        <f t="shared" si="31"/>
        <v>4389.8490000000002</v>
      </c>
      <c r="CV22" s="9">
        <f t="shared" si="157"/>
        <v>2671.11</v>
      </c>
      <c r="CW22" s="9">
        <f t="shared" si="158"/>
        <v>3734.4</v>
      </c>
      <c r="CX22" s="9">
        <f t="shared" si="159"/>
        <v>2000</v>
      </c>
      <c r="CY22" s="9">
        <f t="shared" si="160"/>
        <v>24483.152600000001</v>
      </c>
      <c r="DA22" s="9">
        <f t="shared" si="161"/>
        <v>14715</v>
      </c>
      <c r="DB22" s="9">
        <f t="shared" si="162"/>
        <v>0</v>
      </c>
      <c r="DC22" s="9">
        <f t="shared" si="163"/>
        <v>2115.4166666666665</v>
      </c>
      <c r="DD22" s="9">
        <f t="shared" si="164"/>
        <v>0</v>
      </c>
      <c r="DE22" s="9">
        <f t="shared" si="165"/>
        <v>0</v>
      </c>
      <c r="DF22" s="9">
        <f t="shared" si="166"/>
        <v>0</v>
      </c>
      <c r="DG22" s="9">
        <f t="shared" si="167"/>
        <v>7063.2000000000007</v>
      </c>
      <c r="DH22" s="9">
        <f t="shared" si="168"/>
        <v>1600</v>
      </c>
      <c r="DI22" s="9">
        <f t="shared" si="41"/>
        <v>1700</v>
      </c>
      <c r="DJ22" s="9">
        <f t="shared" si="42"/>
        <v>1600</v>
      </c>
      <c r="DK22" s="9">
        <f t="shared" si="43"/>
        <v>500</v>
      </c>
      <c r="DL22" s="9">
        <f t="shared" si="169"/>
        <v>0</v>
      </c>
      <c r="DM22" s="9">
        <f t="shared" si="170"/>
        <v>0</v>
      </c>
      <c r="DN22" s="9">
        <f t="shared" si="171"/>
        <v>0</v>
      </c>
      <c r="DO22" s="14">
        <v>0</v>
      </c>
      <c r="DP22" s="9">
        <f t="shared" si="172"/>
        <v>2500</v>
      </c>
      <c r="DQ22" s="9">
        <f t="shared" si="173"/>
        <v>0</v>
      </c>
      <c r="DR22" s="9">
        <f t="shared" si="46"/>
        <v>900</v>
      </c>
      <c r="DS22" s="9">
        <f t="shared" si="174"/>
        <v>0</v>
      </c>
      <c r="DT22" s="9">
        <f t="shared" si="47"/>
        <v>500</v>
      </c>
      <c r="DU22" s="9">
        <f t="shared" si="175"/>
        <v>0</v>
      </c>
      <c r="DV22" s="9">
        <f t="shared" si="176"/>
        <v>0</v>
      </c>
      <c r="DW22" s="9">
        <f t="shared" si="177"/>
        <v>0</v>
      </c>
      <c r="DX22" s="9">
        <f t="shared" si="178"/>
        <v>0</v>
      </c>
      <c r="DY22" s="9">
        <f t="shared" si="179"/>
        <v>0</v>
      </c>
      <c r="DZ22" s="9">
        <f t="shared" si="180"/>
        <v>1540.0000000000002</v>
      </c>
      <c r="EA22" s="9">
        <f t="shared" si="181"/>
        <v>0</v>
      </c>
      <c r="EB22" s="9">
        <f t="shared" si="182"/>
        <v>2640</v>
      </c>
      <c r="EC22" s="9">
        <f t="shared" si="183"/>
        <v>1867.1999999999998</v>
      </c>
      <c r="ED22" s="14">
        <v>0</v>
      </c>
      <c r="EE22" s="9">
        <f t="shared" si="50"/>
        <v>1867.2</v>
      </c>
      <c r="EF22" s="9">
        <f t="shared" si="51"/>
        <v>9336</v>
      </c>
      <c r="EG22" s="9">
        <f t="shared" si="52"/>
        <v>4979.2</v>
      </c>
      <c r="EH22" s="9">
        <f t="shared" si="184"/>
        <v>1037.3333333333333</v>
      </c>
      <c r="EI22" s="9">
        <f t="shared" si="185"/>
        <v>0</v>
      </c>
      <c r="EJ22" s="9">
        <f t="shared" si="186"/>
        <v>3990.6577280000001</v>
      </c>
      <c r="EK22" s="53">
        <f t="shared" si="187"/>
        <v>203473.36032799998</v>
      </c>
      <c r="EL22" s="9"/>
      <c r="EM22" s="9">
        <f t="shared" si="188"/>
        <v>2240.64</v>
      </c>
      <c r="EN22" s="9">
        <f t="shared" si="189"/>
        <v>0</v>
      </c>
      <c r="EO22" s="9">
        <f t="shared" si="190"/>
        <v>223.391808</v>
      </c>
      <c r="EP22" s="9">
        <f t="shared" si="191"/>
        <v>112.032</v>
      </c>
      <c r="EQ22" s="9">
        <f t="shared" si="192"/>
        <v>252.57311999999996</v>
      </c>
      <c r="ER22" s="9">
        <f t="shared" si="193"/>
        <v>72.820800000000006</v>
      </c>
      <c r="ES22" s="9">
        <f t="shared" si="194"/>
        <v>112.032</v>
      </c>
      <c r="ET22" s="9">
        <f t="shared" si="195"/>
        <v>311.2</v>
      </c>
      <c r="EU22" s="9">
        <f t="shared" si="196"/>
        <v>149.376</v>
      </c>
      <c r="EV22" s="9">
        <f t="shared" si="197"/>
        <v>31.12</v>
      </c>
      <c r="EW22" s="9">
        <f t="shared" si="198"/>
        <v>56.016000000000005</v>
      </c>
      <c r="EX22" s="9">
        <f t="shared" si="199"/>
        <v>280.08</v>
      </c>
      <c r="EY22" s="9">
        <f t="shared" si="200"/>
        <v>149.376</v>
      </c>
      <c r="EZ22" s="9">
        <f t="shared" si="201"/>
        <v>3990.6577280000001</v>
      </c>
      <c r="FB22" s="9" t="str">
        <f t="shared" si="202"/>
        <v>21111.06.1.06</v>
      </c>
      <c r="FC22" s="21">
        <f t="shared" si="203"/>
        <v>74688</v>
      </c>
      <c r="FD22" s="21">
        <f t="shared" si="204"/>
        <v>1037.3333333333333</v>
      </c>
      <c r="FE22" s="21">
        <f t="shared" si="205"/>
        <v>0</v>
      </c>
      <c r="FF22" s="21">
        <f t="shared" si="206"/>
        <v>0</v>
      </c>
      <c r="FG22" s="21">
        <f t="shared" si="207"/>
        <v>0</v>
      </c>
      <c r="FH22" s="21">
        <f t="shared" si="208"/>
        <v>0</v>
      </c>
      <c r="FI22" s="21">
        <f t="shared" si="209"/>
        <v>0</v>
      </c>
      <c r="FJ22" s="21">
        <f t="shared" si="210"/>
        <v>0</v>
      </c>
      <c r="FK22" s="21">
        <f t="shared" si="211"/>
        <v>10140</v>
      </c>
      <c r="FL22" s="21">
        <f t="shared" si="212"/>
        <v>0</v>
      </c>
      <c r="FM22" s="21">
        <f t="shared" si="213"/>
        <v>0</v>
      </c>
      <c r="FN22" s="21">
        <f t="shared" si="214"/>
        <v>16315</v>
      </c>
      <c r="FO22" s="21">
        <f t="shared" si="215"/>
        <v>7063.2000000000007</v>
      </c>
      <c r="FP22" s="21">
        <f t="shared" si="216"/>
        <v>0</v>
      </c>
      <c r="FQ22" s="21">
        <f t="shared" si="217"/>
        <v>2100</v>
      </c>
      <c r="FR22" s="21">
        <f t="shared" si="218"/>
        <v>1700</v>
      </c>
      <c r="FS22" s="21">
        <f t="shared" si="219"/>
        <v>17346.416666666668</v>
      </c>
      <c r="FT22" s="21">
        <f t="shared" si="220"/>
        <v>0</v>
      </c>
      <c r="FU22" s="21">
        <f t="shared" si="221"/>
        <v>0</v>
      </c>
      <c r="FV22" s="21">
        <f t="shared" si="222"/>
        <v>0</v>
      </c>
      <c r="FW22" s="21">
        <f t="shared" si="223"/>
        <v>0</v>
      </c>
      <c r="FX22" s="21">
        <f t="shared" si="224"/>
        <v>0</v>
      </c>
      <c r="FY22" s="21">
        <f t="shared" si="225"/>
        <v>0</v>
      </c>
      <c r="FZ22" s="21">
        <f t="shared" si="226"/>
        <v>0</v>
      </c>
      <c r="GA22" s="21">
        <f t="shared" si="227"/>
        <v>7446.3936000000012</v>
      </c>
      <c r="GB22" s="21">
        <f t="shared" si="228"/>
        <v>0</v>
      </c>
      <c r="GC22" s="21">
        <f t="shared" si="229"/>
        <v>4241.4000000000005</v>
      </c>
      <c r="GD22" s="21">
        <f t="shared" si="230"/>
        <v>4389.8490000000002</v>
      </c>
      <c r="GE22" s="21">
        <f t="shared" si="231"/>
        <v>2671.11</v>
      </c>
      <c r="GF22" s="21">
        <f t="shared" si="232"/>
        <v>2000</v>
      </c>
      <c r="GG22" s="21">
        <f t="shared" si="233"/>
        <v>3734.4</v>
      </c>
      <c r="GH22" s="21">
        <f t="shared" si="234"/>
        <v>0</v>
      </c>
      <c r="GI22" s="21">
        <f t="shared" si="235"/>
        <v>9720</v>
      </c>
      <c r="GJ22" s="21">
        <f t="shared" si="236"/>
        <v>9000</v>
      </c>
      <c r="GK22" s="21">
        <f t="shared" si="237"/>
        <v>2400</v>
      </c>
      <c r="GL22" s="21">
        <f t="shared" si="238"/>
        <v>2500</v>
      </c>
      <c r="GM22" s="21">
        <f t="shared" si="239"/>
        <v>0</v>
      </c>
      <c r="GN22" s="21">
        <f t="shared" si="240"/>
        <v>0</v>
      </c>
      <c r="GO22" s="21">
        <f t="shared" si="241"/>
        <v>0</v>
      </c>
      <c r="GP22" s="21">
        <f t="shared" si="242"/>
        <v>500</v>
      </c>
      <c r="GQ22" s="21">
        <f t="shared" si="243"/>
        <v>0</v>
      </c>
      <c r="GR22" s="21">
        <f t="shared" si="244"/>
        <v>0</v>
      </c>
      <c r="GS22" s="21">
        <f t="shared" si="245"/>
        <v>0</v>
      </c>
      <c r="GT22" s="21">
        <f t="shared" si="246"/>
        <v>0</v>
      </c>
      <c r="GU22" s="21">
        <f t="shared" si="247"/>
        <v>0</v>
      </c>
      <c r="GV22" s="21">
        <f t="shared" si="248"/>
        <v>900</v>
      </c>
      <c r="GW22" s="21">
        <f t="shared" si="249"/>
        <v>0</v>
      </c>
      <c r="GX22" s="21">
        <f t="shared" si="250"/>
        <v>0</v>
      </c>
      <c r="GY22" s="21">
        <f t="shared" si="251"/>
        <v>1540.0000000000002</v>
      </c>
      <c r="GZ22" s="21">
        <f t="shared" si="252"/>
        <v>0</v>
      </c>
      <c r="HA22" s="21">
        <f t="shared" si="253"/>
        <v>1867.2</v>
      </c>
      <c r="HB22" s="21">
        <f t="shared" si="254"/>
        <v>1867.1999999999998</v>
      </c>
      <c r="HC22" s="21">
        <f t="shared" si="255"/>
        <v>0</v>
      </c>
      <c r="HD22" s="21">
        <f t="shared" si="256"/>
        <v>0</v>
      </c>
      <c r="HE22" s="21">
        <v>0</v>
      </c>
      <c r="HF22" s="21">
        <f t="shared" si="257"/>
        <v>3990.6577280000001</v>
      </c>
      <c r="HG22" s="21">
        <f t="shared" si="258"/>
        <v>9336</v>
      </c>
      <c r="HH22" s="21">
        <f t="shared" si="259"/>
        <v>4979.2</v>
      </c>
      <c r="HI22" s="21">
        <f t="shared" si="260"/>
        <v>203473.36032799998</v>
      </c>
      <c r="HJ22" s="21">
        <f t="shared" si="261"/>
        <v>0</v>
      </c>
      <c r="HK22" s="21">
        <f t="shared" si="262"/>
        <v>4056.1499999999996</v>
      </c>
      <c r="HL22" s="21">
        <f t="shared" si="263"/>
        <v>207529.51032799997</v>
      </c>
      <c r="HM22" s="21">
        <f t="shared" si="264"/>
        <v>0</v>
      </c>
    </row>
    <row r="23" spans="3:221" s="6" customFormat="1" ht="12.75">
      <c r="C23" s="8">
        <v>16</v>
      </c>
      <c r="D23" s="6" t="s">
        <v>334</v>
      </c>
      <c r="E23" s="6" t="str">
        <f t="shared" si="0"/>
        <v>21111.06.1.06</v>
      </c>
      <c r="F23" s="6" t="str">
        <f t="shared" si="1"/>
        <v>07-001</v>
      </c>
      <c r="G23" s="6" t="str">
        <f t="shared" si="2"/>
        <v>1.5.08.26.001</v>
      </c>
      <c r="H23" s="27" t="s">
        <v>112</v>
      </c>
      <c r="I23" s="27" t="s">
        <v>82</v>
      </c>
      <c r="J23" s="17" t="s">
        <v>218</v>
      </c>
      <c r="K23" s="6" t="s">
        <v>167</v>
      </c>
      <c r="L23" s="6" t="s">
        <v>77</v>
      </c>
      <c r="M23" s="7" t="s">
        <v>2</v>
      </c>
      <c r="N23" s="7" t="s">
        <v>162</v>
      </c>
      <c r="Q23" s="29"/>
      <c r="R23" s="6" t="s">
        <v>215</v>
      </c>
      <c r="S23" s="6" t="s">
        <v>129</v>
      </c>
      <c r="T23" s="6" t="s">
        <v>78</v>
      </c>
      <c r="U23" s="8">
        <v>0</v>
      </c>
      <c r="V23" s="13">
        <v>25</v>
      </c>
      <c r="W23" s="28">
        <v>6</v>
      </c>
      <c r="X23" s="8">
        <v>50</v>
      </c>
      <c r="Y23" s="8">
        <v>24</v>
      </c>
      <c r="Z23" s="8">
        <v>24</v>
      </c>
      <c r="AA23" s="8">
        <v>45</v>
      </c>
      <c r="AB23" s="8">
        <v>9</v>
      </c>
      <c r="AC23" s="8">
        <v>5</v>
      </c>
      <c r="AD23" s="13">
        <v>12</v>
      </c>
      <c r="AE23" s="5">
        <v>0</v>
      </c>
      <c r="AF23" s="5">
        <v>1</v>
      </c>
      <c r="AG23" s="9">
        <f t="shared" si="127"/>
        <v>18561</v>
      </c>
      <c r="AH23" s="14">
        <f t="shared" si="3"/>
        <v>86220</v>
      </c>
      <c r="AI23" s="9">
        <f t="shared" si="4"/>
        <v>78720</v>
      </c>
      <c r="AJ23" s="9">
        <f t="shared" si="5"/>
        <v>88860</v>
      </c>
      <c r="AK23" s="18">
        <v>2500</v>
      </c>
      <c r="AL23" s="18">
        <v>0</v>
      </c>
      <c r="AM23" s="19">
        <v>700</v>
      </c>
      <c r="AN23" s="19">
        <v>700</v>
      </c>
      <c r="AO23" s="18">
        <v>700</v>
      </c>
      <c r="AP23" s="19">
        <v>1400</v>
      </c>
      <c r="AQ23" s="19">
        <v>1400</v>
      </c>
      <c r="AR23" s="19">
        <v>500</v>
      </c>
      <c r="AS23" s="19">
        <v>1400</v>
      </c>
      <c r="AT23" s="6">
        <v>3.25</v>
      </c>
      <c r="AU23" s="9">
        <v>6560</v>
      </c>
      <c r="AV23" s="9">
        <v>0</v>
      </c>
      <c r="AW23" s="14">
        <v>0</v>
      </c>
      <c r="AX23" s="14">
        <v>0</v>
      </c>
      <c r="AY23" s="14">
        <v>0</v>
      </c>
      <c r="AZ23" s="14">
        <v>0</v>
      </c>
      <c r="BA23" s="24">
        <f t="shared" si="128"/>
        <v>0</v>
      </c>
      <c r="BB23" s="14">
        <v>0</v>
      </c>
      <c r="BC23" s="9">
        <v>625</v>
      </c>
      <c r="BD23" s="14">
        <v>0</v>
      </c>
      <c r="BE23" s="14">
        <v>1269.25</v>
      </c>
      <c r="BF23" s="14">
        <v>0</v>
      </c>
      <c r="BG23" s="14">
        <v>0</v>
      </c>
      <c r="BH23" s="14">
        <v>0</v>
      </c>
      <c r="BI23" s="9">
        <v>0</v>
      </c>
      <c r="BJ23" s="14">
        <v>0</v>
      </c>
      <c r="BK23" s="14">
        <v>0</v>
      </c>
      <c r="BL23" s="9">
        <v>810</v>
      </c>
      <c r="BM23" s="9">
        <v>846</v>
      </c>
      <c r="BN23" s="9">
        <v>0</v>
      </c>
      <c r="BO23" s="14">
        <v>9500</v>
      </c>
      <c r="BP23" s="9">
        <v>0</v>
      </c>
      <c r="BQ23" s="9">
        <v>0</v>
      </c>
      <c r="BR23" s="21">
        <f t="shared" si="129"/>
        <v>19610.25</v>
      </c>
      <c r="BS23" s="21">
        <f t="shared" si="130"/>
        <v>17716</v>
      </c>
      <c r="BT23" s="9">
        <f t="shared" si="131"/>
        <v>78720</v>
      </c>
      <c r="BU23" s="9">
        <f t="shared" si="132"/>
        <v>0</v>
      </c>
      <c r="BV23" s="9">
        <f t="shared" si="133"/>
        <v>0</v>
      </c>
      <c r="BW23" s="9">
        <f t="shared" si="134"/>
        <v>0</v>
      </c>
      <c r="BX23" s="9">
        <f t="shared" si="135"/>
        <v>0</v>
      </c>
      <c r="BY23" s="9">
        <f t="shared" si="136"/>
        <v>0</v>
      </c>
      <c r="BZ23" s="9">
        <f t="shared" si="137"/>
        <v>0</v>
      </c>
      <c r="CA23" s="9">
        <f t="shared" si="138"/>
        <v>0</v>
      </c>
      <c r="CB23" s="9">
        <f t="shared" si="139"/>
        <v>7500</v>
      </c>
      <c r="CC23" s="9">
        <f t="shared" si="140"/>
        <v>0</v>
      </c>
      <c r="CD23" s="9">
        <f t="shared" si="141"/>
        <v>15231</v>
      </c>
      <c r="CE23" s="9">
        <f t="shared" si="142"/>
        <v>0</v>
      </c>
      <c r="CF23" s="9">
        <f t="shared" si="143"/>
        <v>0</v>
      </c>
      <c r="CG23" s="9">
        <f t="shared" si="144"/>
        <v>0</v>
      </c>
      <c r="CH23" s="9">
        <f t="shared" si="145"/>
        <v>0</v>
      </c>
      <c r="CI23" s="9">
        <f t="shared" si="146"/>
        <v>0</v>
      </c>
      <c r="CJ23" s="9">
        <f t="shared" si="147"/>
        <v>0</v>
      </c>
      <c r="CK23" s="9">
        <f t="shared" si="148"/>
        <v>9720</v>
      </c>
      <c r="CL23" s="9">
        <f t="shared" si="149"/>
        <v>10152</v>
      </c>
      <c r="CM23" s="9">
        <f t="shared" si="150"/>
        <v>0</v>
      </c>
      <c r="CN23" s="9">
        <f t="shared" si="151"/>
        <v>114000</v>
      </c>
      <c r="CO23" s="9">
        <f t="shared" si="152"/>
        <v>0</v>
      </c>
      <c r="CP23" s="9">
        <f t="shared" si="153"/>
        <v>0</v>
      </c>
      <c r="CQ23" s="9">
        <f t="shared" si="154"/>
        <v>235323</v>
      </c>
      <c r="CR23" s="9">
        <f t="shared" si="155"/>
        <v>7848.3840000000009</v>
      </c>
      <c r="CS23" s="9">
        <f t="shared" si="156"/>
        <v>0</v>
      </c>
      <c r="CT23" s="9">
        <f t="shared" si="30"/>
        <v>4443</v>
      </c>
      <c r="CU23" s="9">
        <f t="shared" si="31"/>
        <v>4598.5050000000001</v>
      </c>
      <c r="CV23" s="9">
        <f t="shared" si="157"/>
        <v>2802.15</v>
      </c>
      <c r="CW23" s="9">
        <f t="shared" si="158"/>
        <v>3936</v>
      </c>
      <c r="CX23" s="9">
        <f t="shared" si="159"/>
        <v>0</v>
      </c>
      <c r="CY23" s="9">
        <f t="shared" si="160"/>
        <v>23628.039000000004</v>
      </c>
      <c r="DA23" s="9">
        <f t="shared" si="161"/>
        <v>30935.000000000004</v>
      </c>
      <c r="DB23" s="9">
        <f t="shared" si="162"/>
        <v>0</v>
      </c>
      <c r="DC23" s="9">
        <f t="shared" si="163"/>
        <v>2115.4166666666665</v>
      </c>
      <c r="DD23" s="9">
        <f t="shared" si="164"/>
        <v>0</v>
      </c>
      <c r="DE23" s="9">
        <f t="shared" si="165"/>
        <v>0</v>
      </c>
      <c r="DF23" s="9">
        <f t="shared" si="166"/>
        <v>0</v>
      </c>
      <c r="DG23" s="9">
        <f t="shared" si="167"/>
        <v>14848.800000000001</v>
      </c>
      <c r="DH23" s="9">
        <f t="shared" si="168"/>
        <v>1600</v>
      </c>
      <c r="DI23" s="9">
        <f t="shared" si="41"/>
        <v>1700</v>
      </c>
      <c r="DJ23" s="9">
        <f t="shared" si="42"/>
        <v>1600</v>
      </c>
      <c r="DK23" s="9">
        <f t="shared" si="43"/>
        <v>500</v>
      </c>
      <c r="DL23" s="9">
        <f t="shared" si="169"/>
        <v>0</v>
      </c>
      <c r="DM23" s="9">
        <f t="shared" si="170"/>
        <v>0</v>
      </c>
      <c r="DN23" s="9">
        <f t="shared" si="171"/>
        <v>57500</v>
      </c>
      <c r="DO23" s="14">
        <v>0</v>
      </c>
      <c r="DP23" s="9">
        <f t="shared" si="172"/>
        <v>2500</v>
      </c>
      <c r="DQ23" s="9">
        <f t="shared" si="173"/>
        <v>0</v>
      </c>
      <c r="DR23" s="9">
        <f t="shared" si="46"/>
        <v>900</v>
      </c>
      <c r="DS23" s="9">
        <f t="shared" si="174"/>
        <v>1500</v>
      </c>
      <c r="DT23" s="9">
        <f t="shared" si="47"/>
        <v>500</v>
      </c>
      <c r="DU23" s="9">
        <f t="shared" si="175"/>
        <v>2800</v>
      </c>
      <c r="DV23" s="9">
        <f t="shared" si="176"/>
        <v>550</v>
      </c>
      <c r="DW23" s="9">
        <f t="shared" si="177"/>
        <v>770.00000000000011</v>
      </c>
      <c r="DX23" s="9">
        <f t="shared" si="178"/>
        <v>770.00000000000011</v>
      </c>
      <c r="DY23" s="9">
        <f t="shared" si="179"/>
        <v>1540.0000000000002</v>
      </c>
      <c r="DZ23" s="9">
        <f t="shared" si="180"/>
        <v>1540.0000000000002</v>
      </c>
      <c r="EA23" s="9">
        <f t="shared" si="181"/>
        <v>770.00000000000011</v>
      </c>
      <c r="EB23" s="9">
        <f t="shared" si="182"/>
        <v>2640</v>
      </c>
      <c r="EC23" s="9">
        <f t="shared" si="183"/>
        <v>1968</v>
      </c>
      <c r="ED23" s="14">
        <v>0</v>
      </c>
      <c r="EE23" s="9">
        <f t="shared" si="50"/>
        <v>1968</v>
      </c>
      <c r="EF23" s="9">
        <f t="shared" si="51"/>
        <v>9840</v>
      </c>
      <c r="EG23" s="9">
        <f t="shared" si="52"/>
        <v>5248</v>
      </c>
      <c r="EH23" s="9">
        <f t="shared" si="184"/>
        <v>1093.3333333333333</v>
      </c>
      <c r="EI23" s="9">
        <f t="shared" si="185"/>
        <v>0</v>
      </c>
      <c r="EJ23" s="9">
        <f t="shared" si="186"/>
        <v>4198.7163199999995</v>
      </c>
      <c r="EK23" s="53">
        <f t="shared" si="187"/>
        <v>410846.30532000004</v>
      </c>
      <c r="EL23" s="9"/>
      <c r="EM23" s="9">
        <f t="shared" si="188"/>
        <v>2361.6</v>
      </c>
      <c r="EN23" s="9">
        <f t="shared" si="189"/>
        <v>0</v>
      </c>
      <c r="EO23" s="9">
        <f t="shared" si="190"/>
        <v>235.45152000000002</v>
      </c>
      <c r="EP23" s="9">
        <f t="shared" si="191"/>
        <v>118.08</v>
      </c>
      <c r="EQ23" s="9">
        <f t="shared" si="192"/>
        <v>258.83280000000002</v>
      </c>
      <c r="ER23" s="9">
        <f t="shared" si="193"/>
        <v>76.751999999999995</v>
      </c>
      <c r="ES23" s="9">
        <f t="shared" si="194"/>
        <v>118.08</v>
      </c>
      <c r="ET23" s="9">
        <f t="shared" si="195"/>
        <v>328</v>
      </c>
      <c r="EU23" s="9">
        <f t="shared" si="196"/>
        <v>157.44</v>
      </c>
      <c r="EV23" s="9">
        <f t="shared" si="197"/>
        <v>32.799999999999997</v>
      </c>
      <c r="EW23" s="9">
        <f t="shared" si="198"/>
        <v>59.04</v>
      </c>
      <c r="EX23" s="9">
        <f t="shared" si="199"/>
        <v>295.2</v>
      </c>
      <c r="EY23" s="9">
        <f t="shared" si="200"/>
        <v>157.44</v>
      </c>
      <c r="EZ23" s="9">
        <f t="shared" si="201"/>
        <v>4198.7163199999995</v>
      </c>
      <c r="FB23" s="9" t="str">
        <f t="shared" si="202"/>
        <v>21111.06.1.06</v>
      </c>
      <c r="FC23" s="21">
        <f t="shared" si="203"/>
        <v>78720</v>
      </c>
      <c r="FD23" s="21">
        <f t="shared" si="204"/>
        <v>1093.3333333333333</v>
      </c>
      <c r="FE23" s="21">
        <f t="shared" si="205"/>
        <v>0</v>
      </c>
      <c r="FF23" s="21">
        <f t="shared" si="206"/>
        <v>0</v>
      </c>
      <c r="FG23" s="21">
        <f t="shared" si="207"/>
        <v>0</v>
      </c>
      <c r="FH23" s="21">
        <f t="shared" si="208"/>
        <v>0</v>
      </c>
      <c r="FI23" s="21">
        <f t="shared" si="209"/>
        <v>0</v>
      </c>
      <c r="FJ23" s="21">
        <f t="shared" si="210"/>
        <v>0</v>
      </c>
      <c r="FK23" s="21">
        <f t="shared" si="211"/>
        <v>10140</v>
      </c>
      <c r="FL23" s="21">
        <f t="shared" si="212"/>
        <v>0</v>
      </c>
      <c r="FM23" s="21">
        <f t="shared" si="213"/>
        <v>57500</v>
      </c>
      <c r="FN23" s="21">
        <f t="shared" si="214"/>
        <v>32535.000000000004</v>
      </c>
      <c r="FO23" s="21">
        <f t="shared" si="215"/>
        <v>14848.800000000001</v>
      </c>
      <c r="FP23" s="21">
        <f t="shared" si="216"/>
        <v>0</v>
      </c>
      <c r="FQ23" s="21">
        <f t="shared" si="217"/>
        <v>2100</v>
      </c>
      <c r="FR23" s="21">
        <f t="shared" si="218"/>
        <v>1700</v>
      </c>
      <c r="FS23" s="21">
        <f t="shared" si="219"/>
        <v>17346.416666666668</v>
      </c>
      <c r="FT23" s="21">
        <f t="shared" si="220"/>
        <v>0</v>
      </c>
      <c r="FU23" s="21">
        <f t="shared" si="221"/>
        <v>0</v>
      </c>
      <c r="FV23" s="21">
        <f t="shared" si="222"/>
        <v>0</v>
      </c>
      <c r="FW23" s="21">
        <f t="shared" si="223"/>
        <v>0</v>
      </c>
      <c r="FX23" s="21">
        <f t="shared" si="224"/>
        <v>0</v>
      </c>
      <c r="FY23" s="21">
        <f t="shared" si="225"/>
        <v>0</v>
      </c>
      <c r="FZ23" s="21">
        <f t="shared" si="226"/>
        <v>0</v>
      </c>
      <c r="GA23" s="21">
        <f t="shared" si="227"/>
        <v>7848.3840000000009</v>
      </c>
      <c r="GB23" s="21">
        <f t="shared" si="228"/>
        <v>0</v>
      </c>
      <c r="GC23" s="21">
        <f t="shared" si="229"/>
        <v>4443</v>
      </c>
      <c r="GD23" s="21">
        <f t="shared" si="230"/>
        <v>4598.5050000000001</v>
      </c>
      <c r="GE23" s="21">
        <f t="shared" si="231"/>
        <v>2802.15</v>
      </c>
      <c r="GF23" s="21">
        <f t="shared" si="232"/>
        <v>0</v>
      </c>
      <c r="GG23" s="21">
        <f t="shared" si="233"/>
        <v>3936</v>
      </c>
      <c r="GH23" s="21">
        <f t="shared" si="234"/>
        <v>0</v>
      </c>
      <c r="GI23" s="21">
        <f t="shared" si="235"/>
        <v>9720</v>
      </c>
      <c r="GJ23" s="21">
        <f t="shared" si="236"/>
        <v>10152</v>
      </c>
      <c r="GK23" s="21">
        <f t="shared" si="237"/>
        <v>0</v>
      </c>
      <c r="GL23" s="21">
        <f t="shared" si="238"/>
        <v>2500</v>
      </c>
      <c r="GM23" s="21">
        <f t="shared" si="239"/>
        <v>0</v>
      </c>
      <c r="GN23" s="21">
        <f t="shared" si="240"/>
        <v>0</v>
      </c>
      <c r="GO23" s="21">
        <f t="shared" si="241"/>
        <v>1500</v>
      </c>
      <c r="GP23" s="21">
        <f t="shared" si="242"/>
        <v>500</v>
      </c>
      <c r="GQ23" s="21">
        <f t="shared" si="243"/>
        <v>550</v>
      </c>
      <c r="GR23" s="21">
        <f t="shared" si="244"/>
        <v>770.00000000000011</v>
      </c>
      <c r="GS23" s="21">
        <f t="shared" si="245"/>
        <v>770.00000000000011</v>
      </c>
      <c r="GT23" s="21">
        <f t="shared" si="246"/>
        <v>2800</v>
      </c>
      <c r="GU23" s="21">
        <f t="shared" si="247"/>
        <v>114000</v>
      </c>
      <c r="GV23" s="21">
        <f t="shared" si="248"/>
        <v>900</v>
      </c>
      <c r="GW23" s="21">
        <f t="shared" si="249"/>
        <v>1540.0000000000002</v>
      </c>
      <c r="GX23" s="21">
        <f t="shared" si="250"/>
        <v>0</v>
      </c>
      <c r="GY23" s="21">
        <f t="shared" si="251"/>
        <v>1540.0000000000002</v>
      </c>
      <c r="GZ23" s="21">
        <f t="shared" si="252"/>
        <v>770.00000000000011</v>
      </c>
      <c r="HA23" s="21">
        <f t="shared" si="253"/>
        <v>1968</v>
      </c>
      <c r="HB23" s="21">
        <f t="shared" si="254"/>
        <v>1968</v>
      </c>
      <c r="HC23" s="21">
        <f t="shared" si="255"/>
        <v>0</v>
      </c>
      <c r="HD23" s="21">
        <f t="shared" si="256"/>
        <v>0</v>
      </c>
      <c r="HE23" s="21">
        <v>0</v>
      </c>
      <c r="HF23" s="21">
        <f t="shared" si="257"/>
        <v>4198.7163199999995</v>
      </c>
      <c r="HG23" s="21">
        <f t="shared" si="258"/>
        <v>9840</v>
      </c>
      <c r="HH23" s="21">
        <f t="shared" si="259"/>
        <v>5248</v>
      </c>
      <c r="HI23" s="21">
        <f t="shared" si="260"/>
        <v>410846.30531999993</v>
      </c>
      <c r="HJ23" s="21">
        <f t="shared" si="261"/>
        <v>0</v>
      </c>
      <c r="HK23" s="21">
        <f t="shared" si="262"/>
        <v>19852.349999999999</v>
      </c>
      <c r="HL23" s="21">
        <f t="shared" si="263"/>
        <v>430698.6553199999</v>
      </c>
      <c r="HM23" s="21">
        <f t="shared" si="264"/>
        <v>0</v>
      </c>
    </row>
    <row r="24" spans="3:221" s="6" customFormat="1" ht="12.75">
      <c r="C24" s="8">
        <v>17</v>
      </c>
      <c r="D24" s="6" t="s">
        <v>334</v>
      </c>
      <c r="E24" s="6" t="str">
        <f t="shared" si="0"/>
        <v>21111.06.1.06</v>
      </c>
      <c r="F24" s="6" t="str">
        <f t="shared" si="1"/>
        <v>07-001</v>
      </c>
      <c r="G24" s="6" t="str">
        <f t="shared" si="2"/>
        <v>1.5.08.26.001</v>
      </c>
      <c r="H24" s="27" t="s">
        <v>116</v>
      </c>
      <c r="I24" s="27" t="s">
        <v>85</v>
      </c>
      <c r="J24" s="17" t="s">
        <v>56</v>
      </c>
      <c r="K24" s="6" t="s">
        <v>167</v>
      </c>
      <c r="L24" s="6" t="s">
        <v>77</v>
      </c>
      <c r="M24" s="7" t="s">
        <v>2</v>
      </c>
      <c r="N24" s="7" t="s">
        <v>162</v>
      </c>
      <c r="Q24" s="29"/>
      <c r="R24" s="6" t="s">
        <v>215</v>
      </c>
      <c r="S24" s="6" t="s">
        <v>130</v>
      </c>
      <c r="T24" s="6" t="s">
        <v>79</v>
      </c>
      <c r="U24" s="8">
        <v>0</v>
      </c>
      <c r="V24" s="13">
        <v>3</v>
      </c>
      <c r="W24" s="28">
        <v>8</v>
      </c>
      <c r="X24" s="8">
        <v>50</v>
      </c>
      <c r="Y24" s="8">
        <v>24</v>
      </c>
      <c r="Z24" s="8">
        <v>0</v>
      </c>
      <c r="AA24" s="8">
        <v>0</v>
      </c>
      <c r="AB24" s="8">
        <v>0</v>
      </c>
      <c r="AC24" s="8">
        <v>5</v>
      </c>
      <c r="AD24" s="13">
        <v>12</v>
      </c>
      <c r="AE24" s="5">
        <v>0</v>
      </c>
      <c r="AF24" s="5">
        <v>0</v>
      </c>
      <c r="AG24" s="9">
        <f t="shared" si="127"/>
        <v>12600</v>
      </c>
      <c r="AH24" s="14">
        <f t="shared" si="3"/>
        <v>105480</v>
      </c>
      <c r="AI24" s="9">
        <f t="shared" si="4"/>
        <v>97980</v>
      </c>
      <c r="AJ24" s="9">
        <f t="shared" si="5"/>
        <v>105480</v>
      </c>
      <c r="AK24" s="18">
        <v>2500</v>
      </c>
      <c r="AL24" s="18">
        <v>0</v>
      </c>
      <c r="AM24" s="19">
        <v>400</v>
      </c>
      <c r="AN24" s="19">
        <v>700</v>
      </c>
      <c r="AO24" s="18">
        <v>0</v>
      </c>
      <c r="AP24" s="19">
        <v>0</v>
      </c>
      <c r="AQ24" s="19">
        <v>0</v>
      </c>
      <c r="AR24" s="19">
        <v>0</v>
      </c>
      <c r="AS24" s="19">
        <v>0</v>
      </c>
      <c r="AT24" s="6">
        <v>3.25</v>
      </c>
      <c r="AU24" s="9">
        <v>8165</v>
      </c>
      <c r="AV24" s="9">
        <v>0</v>
      </c>
      <c r="AW24" s="14">
        <v>0</v>
      </c>
      <c r="AX24" s="14">
        <v>0</v>
      </c>
      <c r="AY24" s="14">
        <v>0</v>
      </c>
      <c r="AZ24" s="14">
        <v>0</v>
      </c>
      <c r="BA24" s="24">
        <f t="shared" si="128"/>
        <v>0</v>
      </c>
      <c r="BB24" s="14">
        <v>0</v>
      </c>
      <c r="BC24" s="9">
        <v>625</v>
      </c>
      <c r="BD24" s="14">
        <v>0</v>
      </c>
      <c r="BE24" s="14">
        <v>1269.25</v>
      </c>
      <c r="BF24" s="14">
        <v>0</v>
      </c>
      <c r="BG24" s="14">
        <v>0</v>
      </c>
      <c r="BH24" s="14">
        <v>0</v>
      </c>
      <c r="BI24" s="9">
        <v>0</v>
      </c>
      <c r="BJ24" s="14">
        <v>0</v>
      </c>
      <c r="BK24" s="14">
        <v>0</v>
      </c>
      <c r="BL24" s="9">
        <v>810</v>
      </c>
      <c r="BM24" s="9">
        <v>3000</v>
      </c>
      <c r="BN24" s="9">
        <v>0</v>
      </c>
      <c r="BO24" s="14">
        <v>0</v>
      </c>
      <c r="BP24" s="9">
        <v>0</v>
      </c>
      <c r="BQ24" s="9">
        <v>0</v>
      </c>
      <c r="BR24" s="21">
        <f t="shared" si="129"/>
        <v>13869.25</v>
      </c>
      <c r="BS24" s="21">
        <f t="shared" si="130"/>
        <v>11975</v>
      </c>
      <c r="BT24" s="9">
        <f t="shared" si="131"/>
        <v>97980</v>
      </c>
      <c r="BU24" s="9">
        <f t="shared" si="132"/>
        <v>0</v>
      </c>
      <c r="BV24" s="9">
        <f t="shared" si="133"/>
        <v>0</v>
      </c>
      <c r="BW24" s="9">
        <f t="shared" si="134"/>
        <v>0</v>
      </c>
      <c r="BX24" s="9">
        <f t="shared" si="135"/>
        <v>0</v>
      </c>
      <c r="BY24" s="9">
        <f t="shared" si="136"/>
        <v>0</v>
      </c>
      <c r="BZ24" s="9">
        <f t="shared" si="137"/>
        <v>0</v>
      </c>
      <c r="CA24" s="9">
        <f t="shared" si="138"/>
        <v>0</v>
      </c>
      <c r="CB24" s="9">
        <f t="shared" si="139"/>
        <v>7500</v>
      </c>
      <c r="CC24" s="9">
        <f t="shared" si="140"/>
        <v>0</v>
      </c>
      <c r="CD24" s="9">
        <f t="shared" si="141"/>
        <v>15231</v>
      </c>
      <c r="CE24" s="9">
        <f t="shared" si="142"/>
        <v>0</v>
      </c>
      <c r="CF24" s="9">
        <f t="shared" si="143"/>
        <v>0</v>
      </c>
      <c r="CG24" s="9">
        <f t="shared" si="144"/>
        <v>0</v>
      </c>
      <c r="CH24" s="9">
        <f t="shared" si="145"/>
        <v>0</v>
      </c>
      <c r="CI24" s="9">
        <f t="shared" si="146"/>
        <v>0</v>
      </c>
      <c r="CJ24" s="9">
        <f t="shared" si="147"/>
        <v>0</v>
      </c>
      <c r="CK24" s="9">
        <f t="shared" si="148"/>
        <v>9720</v>
      </c>
      <c r="CL24" s="9">
        <f t="shared" si="149"/>
        <v>36000</v>
      </c>
      <c r="CM24" s="9">
        <f t="shared" si="150"/>
        <v>0</v>
      </c>
      <c r="CN24" s="9">
        <f t="shared" si="151"/>
        <v>0</v>
      </c>
      <c r="CO24" s="9">
        <f t="shared" si="152"/>
        <v>0</v>
      </c>
      <c r="CP24" s="9">
        <f t="shared" si="153"/>
        <v>0</v>
      </c>
      <c r="CQ24" s="9">
        <f t="shared" si="154"/>
        <v>166431</v>
      </c>
      <c r="CR24" s="9">
        <f t="shared" si="155"/>
        <v>9768.6060000000016</v>
      </c>
      <c r="CS24" s="9">
        <f t="shared" si="156"/>
        <v>0</v>
      </c>
      <c r="CT24" s="9">
        <f t="shared" si="30"/>
        <v>5274</v>
      </c>
      <c r="CU24" s="9">
        <f t="shared" si="31"/>
        <v>5458.59</v>
      </c>
      <c r="CV24" s="9">
        <f t="shared" si="157"/>
        <v>3428.1</v>
      </c>
      <c r="CW24" s="9">
        <f t="shared" si="158"/>
        <v>4899</v>
      </c>
      <c r="CX24" s="9">
        <f t="shared" si="159"/>
        <v>2000</v>
      </c>
      <c r="CY24" s="9">
        <f t="shared" si="160"/>
        <v>30828.296000000002</v>
      </c>
      <c r="DA24" s="9">
        <f t="shared" si="161"/>
        <v>21000</v>
      </c>
      <c r="DB24" s="9">
        <f t="shared" si="162"/>
        <v>0</v>
      </c>
      <c r="DC24" s="9">
        <f t="shared" si="163"/>
        <v>2115.4166666666665</v>
      </c>
      <c r="DD24" s="9">
        <f t="shared" si="164"/>
        <v>0</v>
      </c>
      <c r="DE24" s="9">
        <f t="shared" si="165"/>
        <v>0</v>
      </c>
      <c r="DF24" s="9">
        <f t="shared" si="166"/>
        <v>0</v>
      </c>
      <c r="DG24" s="9">
        <f t="shared" si="167"/>
        <v>10080</v>
      </c>
      <c r="DH24" s="9">
        <f t="shared" si="168"/>
        <v>1600</v>
      </c>
      <c r="DI24" s="9">
        <f t="shared" si="41"/>
        <v>1700</v>
      </c>
      <c r="DJ24" s="9">
        <f t="shared" si="42"/>
        <v>1600</v>
      </c>
      <c r="DK24" s="9">
        <f t="shared" si="43"/>
        <v>500</v>
      </c>
      <c r="DL24" s="9">
        <f t="shared" si="169"/>
        <v>0</v>
      </c>
      <c r="DM24" s="9">
        <f t="shared" si="170"/>
        <v>0</v>
      </c>
      <c r="DN24" s="9">
        <f t="shared" si="171"/>
        <v>0</v>
      </c>
      <c r="DO24" s="14">
        <v>0</v>
      </c>
      <c r="DP24" s="9">
        <f t="shared" si="172"/>
        <v>0</v>
      </c>
      <c r="DQ24" s="9">
        <f t="shared" si="173"/>
        <v>2500</v>
      </c>
      <c r="DR24" s="9">
        <f t="shared" si="46"/>
        <v>900</v>
      </c>
      <c r="DS24" s="9">
        <f t="shared" si="174"/>
        <v>0</v>
      </c>
      <c r="DT24" s="9">
        <f t="shared" si="47"/>
        <v>500</v>
      </c>
      <c r="DU24" s="9">
        <f t="shared" si="175"/>
        <v>0</v>
      </c>
      <c r="DV24" s="9">
        <f t="shared" si="176"/>
        <v>0</v>
      </c>
      <c r="DW24" s="9">
        <f t="shared" si="177"/>
        <v>0</v>
      </c>
      <c r="DX24" s="9">
        <f t="shared" si="178"/>
        <v>770.00000000000011</v>
      </c>
      <c r="DY24" s="9">
        <f t="shared" si="179"/>
        <v>0</v>
      </c>
      <c r="DZ24" s="9">
        <f t="shared" si="180"/>
        <v>0</v>
      </c>
      <c r="EA24" s="9">
        <f t="shared" si="181"/>
        <v>440.00000000000006</v>
      </c>
      <c r="EB24" s="9">
        <f t="shared" si="182"/>
        <v>0</v>
      </c>
      <c r="EC24" s="9">
        <f t="shared" si="183"/>
        <v>2449.5</v>
      </c>
      <c r="ED24" s="14">
        <v>0</v>
      </c>
      <c r="EE24" s="9">
        <f t="shared" si="50"/>
        <v>0</v>
      </c>
      <c r="EF24" s="9">
        <f t="shared" si="51"/>
        <v>0</v>
      </c>
      <c r="EG24" s="9">
        <f t="shared" si="52"/>
        <v>0</v>
      </c>
      <c r="EH24" s="9">
        <f t="shared" si="184"/>
        <v>1360.8333333333335</v>
      </c>
      <c r="EI24" s="9">
        <f t="shared" si="185"/>
        <v>0</v>
      </c>
      <c r="EJ24" s="9">
        <f t="shared" si="186"/>
        <v>4419.0776299999998</v>
      </c>
      <c r="EK24" s="53">
        <f t="shared" si="187"/>
        <v>249194.12363000002</v>
      </c>
      <c r="EM24" s="9">
        <f t="shared" si="188"/>
        <v>2939.4</v>
      </c>
      <c r="EN24" s="9">
        <f t="shared" si="189"/>
        <v>0</v>
      </c>
      <c r="EO24" s="9">
        <f t="shared" si="190"/>
        <v>293.05818000000005</v>
      </c>
      <c r="EP24" s="9">
        <f t="shared" si="191"/>
        <v>146.97</v>
      </c>
      <c r="EQ24" s="9">
        <f t="shared" si="192"/>
        <v>152.11394999999999</v>
      </c>
      <c r="ER24" s="9">
        <f t="shared" si="193"/>
        <v>95.530500000000018</v>
      </c>
      <c r="ES24" s="9">
        <f t="shared" si="194"/>
        <v>146.97</v>
      </c>
      <c r="ET24" s="9">
        <f t="shared" si="195"/>
        <v>408.25000000000006</v>
      </c>
      <c r="EU24" s="9">
        <f t="shared" si="196"/>
        <v>195.96000000000004</v>
      </c>
      <c r="EV24" s="9">
        <f t="shared" si="197"/>
        <v>40.825000000000003</v>
      </c>
      <c r="EW24" s="9">
        <f t="shared" si="198"/>
        <v>0</v>
      </c>
      <c r="EX24" s="9">
        <f t="shared" si="199"/>
        <v>0</v>
      </c>
      <c r="EY24" s="9">
        <f t="shared" si="200"/>
        <v>0</v>
      </c>
      <c r="EZ24" s="9">
        <f t="shared" si="201"/>
        <v>4419.0776299999998</v>
      </c>
      <c r="FB24" s="9" t="str">
        <f t="shared" si="202"/>
        <v>21111.06.1.06</v>
      </c>
      <c r="FC24" s="21">
        <f t="shared" si="203"/>
        <v>97980</v>
      </c>
      <c r="FD24" s="21">
        <f t="shared" si="204"/>
        <v>1360.8333333333335</v>
      </c>
      <c r="FE24" s="21">
        <f t="shared" si="205"/>
        <v>0</v>
      </c>
      <c r="FF24" s="21">
        <f t="shared" si="206"/>
        <v>0</v>
      </c>
      <c r="FG24" s="21">
        <f t="shared" si="207"/>
        <v>0</v>
      </c>
      <c r="FH24" s="21">
        <f t="shared" si="208"/>
        <v>0</v>
      </c>
      <c r="FI24" s="21">
        <f t="shared" si="209"/>
        <v>0</v>
      </c>
      <c r="FJ24" s="21">
        <f t="shared" si="210"/>
        <v>0</v>
      </c>
      <c r="FK24" s="21">
        <f t="shared" si="211"/>
        <v>7500</v>
      </c>
      <c r="FL24" s="21">
        <f t="shared" si="212"/>
        <v>0</v>
      </c>
      <c r="FM24" s="21">
        <f t="shared" si="213"/>
        <v>0</v>
      </c>
      <c r="FN24" s="21">
        <f t="shared" si="214"/>
        <v>22600</v>
      </c>
      <c r="FO24" s="21">
        <f t="shared" si="215"/>
        <v>10080</v>
      </c>
      <c r="FP24" s="21">
        <f t="shared" si="216"/>
        <v>0</v>
      </c>
      <c r="FQ24" s="21">
        <f t="shared" si="217"/>
        <v>2100</v>
      </c>
      <c r="FR24" s="21">
        <f t="shared" si="218"/>
        <v>1700</v>
      </c>
      <c r="FS24" s="21">
        <f t="shared" si="219"/>
        <v>17346.416666666668</v>
      </c>
      <c r="FT24" s="21">
        <f t="shared" si="220"/>
        <v>0</v>
      </c>
      <c r="FU24" s="21">
        <f t="shared" si="221"/>
        <v>0</v>
      </c>
      <c r="FV24" s="21">
        <f t="shared" si="222"/>
        <v>0</v>
      </c>
      <c r="FW24" s="21">
        <f t="shared" si="223"/>
        <v>0</v>
      </c>
      <c r="FX24" s="21">
        <f t="shared" si="224"/>
        <v>0</v>
      </c>
      <c r="FY24" s="21">
        <f t="shared" si="225"/>
        <v>0</v>
      </c>
      <c r="FZ24" s="21">
        <f t="shared" si="226"/>
        <v>0</v>
      </c>
      <c r="GA24" s="21">
        <f t="shared" si="227"/>
        <v>9768.6060000000016</v>
      </c>
      <c r="GB24" s="21">
        <f t="shared" si="228"/>
        <v>0</v>
      </c>
      <c r="GC24" s="21">
        <f t="shared" si="229"/>
        <v>5274</v>
      </c>
      <c r="GD24" s="21">
        <f t="shared" si="230"/>
        <v>5458.59</v>
      </c>
      <c r="GE24" s="21">
        <f t="shared" si="231"/>
        <v>3428.1</v>
      </c>
      <c r="GF24" s="21">
        <f t="shared" si="232"/>
        <v>2000</v>
      </c>
      <c r="GG24" s="21">
        <f t="shared" si="233"/>
        <v>4899</v>
      </c>
      <c r="GH24" s="21">
        <f t="shared" si="234"/>
        <v>0</v>
      </c>
      <c r="GI24" s="21">
        <f t="shared" si="235"/>
        <v>9720</v>
      </c>
      <c r="GJ24" s="21">
        <f t="shared" si="236"/>
        <v>36000</v>
      </c>
      <c r="GK24" s="21">
        <f t="shared" si="237"/>
        <v>0</v>
      </c>
      <c r="GL24" s="21">
        <f t="shared" si="238"/>
        <v>0</v>
      </c>
      <c r="GM24" s="21">
        <f t="shared" si="239"/>
        <v>2500</v>
      </c>
      <c r="GN24" s="21">
        <f t="shared" si="240"/>
        <v>0</v>
      </c>
      <c r="GO24" s="21">
        <f t="shared" si="241"/>
        <v>0</v>
      </c>
      <c r="GP24" s="21">
        <f t="shared" si="242"/>
        <v>500</v>
      </c>
      <c r="GQ24" s="21">
        <f t="shared" si="243"/>
        <v>0</v>
      </c>
      <c r="GR24" s="21">
        <f t="shared" si="244"/>
        <v>0</v>
      </c>
      <c r="GS24" s="21">
        <f t="shared" si="245"/>
        <v>770.00000000000011</v>
      </c>
      <c r="GT24" s="21">
        <f t="shared" si="246"/>
        <v>0</v>
      </c>
      <c r="GU24" s="21">
        <f t="shared" si="247"/>
        <v>0</v>
      </c>
      <c r="GV24" s="21">
        <f t="shared" si="248"/>
        <v>900</v>
      </c>
      <c r="GW24" s="21">
        <f t="shared" si="249"/>
        <v>0</v>
      </c>
      <c r="GX24" s="21">
        <f t="shared" si="250"/>
        <v>0</v>
      </c>
      <c r="GY24" s="21">
        <f t="shared" si="251"/>
        <v>0</v>
      </c>
      <c r="GZ24" s="21">
        <f t="shared" si="252"/>
        <v>440.00000000000006</v>
      </c>
      <c r="HA24" s="21">
        <f t="shared" si="253"/>
        <v>0</v>
      </c>
      <c r="HB24" s="21">
        <f t="shared" si="254"/>
        <v>2449.5</v>
      </c>
      <c r="HC24" s="21">
        <f t="shared" si="255"/>
        <v>0</v>
      </c>
      <c r="HD24" s="21">
        <f t="shared" si="256"/>
        <v>0</v>
      </c>
      <c r="HE24" s="21">
        <v>0</v>
      </c>
      <c r="HF24" s="21">
        <f t="shared" si="257"/>
        <v>4419.0776299999998</v>
      </c>
      <c r="HG24" s="21">
        <f t="shared" si="258"/>
        <v>0</v>
      </c>
      <c r="HH24" s="21">
        <f t="shared" si="259"/>
        <v>0</v>
      </c>
      <c r="HI24" s="21">
        <f t="shared" si="260"/>
        <v>249194.12362999999</v>
      </c>
      <c r="HJ24" s="21">
        <f t="shared" si="261"/>
        <v>0</v>
      </c>
      <c r="HK24" s="21">
        <f t="shared" si="262"/>
        <v>5376</v>
      </c>
      <c r="HL24" s="21">
        <f t="shared" si="263"/>
        <v>254570.12362999999</v>
      </c>
      <c r="HM24" s="21">
        <f t="shared" si="264"/>
        <v>0</v>
      </c>
    </row>
    <row r="25" spans="3:221" s="6" customFormat="1" ht="12.75">
      <c r="C25" s="8">
        <v>18</v>
      </c>
      <c r="D25" s="6" t="s">
        <v>339</v>
      </c>
      <c r="E25" s="6" t="str">
        <f t="shared" si="0"/>
        <v>21111.06.1.06</v>
      </c>
      <c r="F25" s="6" t="str">
        <f t="shared" si="1"/>
        <v>08-001</v>
      </c>
      <c r="G25" s="6" t="str">
        <f t="shared" si="2"/>
        <v>1.5.08.26.001</v>
      </c>
      <c r="H25" s="27" t="s">
        <v>159</v>
      </c>
      <c r="I25" s="27" t="s">
        <v>88</v>
      </c>
      <c r="J25" s="17" t="s">
        <v>5</v>
      </c>
      <c r="K25" s="6" t="s">
        <v>167</v>
      </c>
      <c r="L25" s="6" t="s">
        <v>77</v>
      </c>
      <c r="M25" s="7" t="s">
        <v>2</v>
      </c>
      <c r="N25" s="7" t="s">
        <v>162</v>
      </c>
      <c r="Q25" s="29"/>
      <c r="R25" s="6" t="s">
        <v>9</v>
      </c>
      <c r="S25" s="6" t="s">
        <v>129</v>
      </c>
      <c r="T25" s="6" t="s">
        <v>79</v>
      </c>
      <c r="U25" s="8">
        <v>0</v>
      </c>
      <c r="V25" s="13">
        <v>0</v>
      </c>
      <c r="W25" s="28">
        <v>0</v>
      </c>
      <c r="X25" s="8">
        <v>50</v>
      </c>
      <c r="Y25" s="8">
        <v>24</v>
      </c>
      <c r="Z25" s="8">
        <v>0</v>
      </c>
      <c r="AA25" s="8">
        <v>0</v>
      </c>
      <c r="AB25" s="8">
        <v>0</v>
      </c>
      <c r="AC25" s="8">
        <v>5</v>
      </c>
      <c r="AD25" s="13">
        <v>12</v>
      </c>
      <c r="AE25" s="5">
        <v>0</v>
      </c>
      <c r="AF25" s="5">
        <v>0</v>
      </c>
      <c r="AG25" s="9">
        <f t="shared" si="127"/>
        <v>38626.199999999997</v>
      </c>
      <c r="AH25" s="14">
        <f t="shared" si="3"/>
        <v>141312</v>
      </c>
      <c r="AI25" s="9">
        <f t="shared" si="4"/>
        <v>160574.39999999999</v>
      </c>
      <c r="AJ25" s="9">
        <f t="shared" si="5"/>
        <v>168074.4</v>
      </c>
      <c r="AK25" s="18">
        <v>2500</v>
      </c>
      <c r="AL25" s="18">
        <v>0</v>
      </c>
      <c r="AM25" s="19">
        <v>0</v>
      </c>
      <c r="AN25" s="19">
        <v>0</v>
      </c>
      <c r="AO25" s="18">
        <v>0</v>
      </c>
      <c r="AP25" s="19">
        <v>0</v>
      </c>
      <c r="AQ25" s="19">
        <v>0</v>
      </c>
      <c r="AR25" s="19">
        <v>0</v>
      </c>
      <c r="AS25" s="19">
        <v>0</v>
      </c>
      <c r="AT25" s="6">
        <v>0</v>
      </c>
      <c r="AU25" s="9">
        <v>11151</v>
      </c>
      <c r="AV25" s="9">
        <v>0</v>
      </c>
      <c r="AW25" s="14">
        <v>0</v>
      </c>
      <c r="AX25" s="14">
        <v>0</v>
      </c>
      <c r="AY25" s="14">
        <v>0</v>
      </c>
      <c r="AZ25" s="14">
        <v>0</v>
      </c>
      <c r="BA25" s="24">
        <f t="shared" si="128"/>
        <v>2230.2000000000003</v>
      </c>
      <c r="BB25" s="14">
        <v>0</v>
      </c>
      <c r="BC25" s="9">
        <v>625</v>
      </c>
      <c r="BD25" s="14">
        <v>0</v>
      </c>
      <c r="BE25" s="14">
        <v>1269.25</v>
      </c>
      <c r="BF25" s="14">
        <v>0</v>
      </c>
      <c r="BG25" s="14">
        <v>0</v>
      </c>
      <c r="BH25" s="14">
        <v>0</v>
      </c>
      <c r="BI25" s="9">
        <v>0</v>
      </c>
      <c r="BJ25" s="14">
        <v>0</v>
      </c>
      <c r="BK25" s="14">
        <v>0</v>
      </c>
      <c r="BL25" s="9">
        <v>820</v>
      </c>
      <c r="BM25" s="9">
        <v>3800</v>
      </c>
      <c r="BN25" s="9">
        <v>0</v>
      </c>
      <c r="BO25" s="14">
        <v>0</v>
      </c>
      <c r="BP25" s="9">
        <v>20000</v>
      </c>
      <c r="BQ25" s="9">
        <v>0</v>
      </c>
      <c r="BR25" s="21">
        <f t="shared" si="129"/>
        <v>39895.449999999997</v>
      </c>
      <c r="BS25" s="21">
        <f t="shared" si="130"/>
        <v>35771</v>
      </c>
      <c r="BT25" s="9">
        <f t="shared" si="131"/>
        <v>133812</v>
      </c>
      <c r="BU25" s="9">
        <f t="shared" si="132"/>
        <v>0</v>
      </c>
      <c r="BV25" s="9">
        <f t="shared" si="133"/>
        <v>0</v>
      </c>
      <c r="BW25" s="9">
        <f t="shared" si="134"/>
        <v>0</v>
      </c>
      <c r="BX25" s="9">
        <f t="shared" si="135"/>
        <v>0</v>
      </c>
      <c r="BY25" s="9">
        <f t="shared" si="136"/>
        <v>0</v>
      </c>
      <c r="BZ25" s="9">
        <f t="shared" si="137"/>
        <v>26762.400000000001</v>
      </c>
      <c r="CA25" s="9">
        <f t="shared" si="138"/>
        <v>0</v>
      </c>
      <c r="CB25" s="9">
        <f t="shared" si="139"/>
        <v>7500</v>
      </c>
      <c r="CC25" s="9">
        <f t="shared" si="140"/>
        <v>0</v>
      </c>
      <c r="CD25" s="9">
        <f t="shared" si="141"/>
        <v>15231</v>
      </c>
      <c r="CE25" s="9">
        <f t="shared" si="142"/>
        <v>0</v>
      </c>
      <c r="CF25" s="9">
        <f t="shared" si="143"/>
        <v>0</v>
      </c>
      <c r="CG25" s="9">
        <f t="shared" si="144"/>
        <v>0</v>
      </c>
      <c r="CH25" s="9">
        <f t="shared" si="145"/>
        <v>0</v>
      </c>
      <c r="CI25" s="9">
        <f t="shared" si="146"/>
        <v>0</v>
      </c>
      <c r="CJ25" s="9">
        <f t="shared" si="147"/>
        <v>0</v>
      </c>
      <c r="CK25" s="9">
        <f t="shared" si="148"/>
        <v>9840</v>
      </c>
      <c r="CL25" s="9">
        <f t="shared" si="149"/>
        <v>45600</v>
      </c>
      <c r="CM25" s="9">
        <f t="shared" si="150"/>
        <v>0</v>
      </c>
      <c r="CN25" s="9">
        <f t="shared" si="151"/>
        <v>0</v>
      </c>
      <c r="CO25" s="9">
        <f t="shared" si="152"/>
        <v>240000</v>
      </c>
      <c r="CP25" s="9">
        <f t="shared" si="153"/>
        <v>0</v>
      </c>
      <c r="CQ25" s="9">
        <f t="shared" si="154"/>
        <v>478745.4</v>
      </c>
      <c r="CR25" s="9">
        <f t="shared" si="155"/>
        <v>16009.267680000001</v>
      </c>
      <c r="CS25" s="9">
        <f t="shared" si="156"/>
        <v>0</v>
      </c>
      <c r="CT25" s="9">
        <f t="shared" si="30"/>
        <v>8403.7199999999993</v>
      </c>
      <c r="CU25" s="9">
        <f t="shared" si="31"/>
        <v>8697.8501999999989</v>
      </c>
      <c r="CV25" s="9">
        <f t="shared" si="157"/>
        <v>0</v>
      </c>
      <c r="CW25" s="9">
        <f t="shared" si="158"/>
        <v>6690.6</v>
      </c>
      <c r="CX25" s="9">
        <f t="shared" si="159"/>
        <v>2000</v>
      </c>
      <c r="CY25" s="9">
        <f t="shared" si="160"/>
        <v>41801.437879999998</v>
      </c>
      <c r="DA25" s="9">
        <f t="shared" si="161"/>
        <v>64377</v>
      </c>
      <c r="DB25" s="9">
        <f t="shared" si="162"/>
        <v>0</v>
      </c>
      <c r="DC25" s="9">
        <f t="shared" si="163"/>
        <v>2115.4166666666665</v>
      </c>
      <c r="DD25" s="9">
        <f t="shared" si="164"/>
        <v>0</v>
      </c>
      <c r="DE25" s="9">
        <f t="shared" si="165"/>
        <v>0</v>
      </c>
      <c r="DF25" s="9">
        <f t="shared" si="166"/>
        <v>0</v>
      </c>
      <c r="DG25" s="9">
        <f t="shared" si="167"/>
        <v>30900.959999999999</v>
      </c>
      <c r="DH25" s="9">
        <f t="shared" si="168"/>
        <v>1600</v>
      </c>
      <c r="DI25" s="9">
        <f t="shared" si="41"/>
        <v>1700</v>
      </c>
      <c r="DJ25" s="9">
        <f t="shared" si="42"/>
        <v>1600</v>
      </c>
      <c r="DK25" s="9">
        <f t="shared" si="43"/>
        <v>500</v>
      </c>
      <c r="DL25" s="9">
        <f t="shared" si="169"/>
        <v>0</v>
      </c>
      <c r="DM25" s="9">
        <f t="shared" si="170"/>
        <v>0</v>
      </c>
      <c r="DN25" s="9">
        <f t="shared" si="171"/>
        <v>0</v>
      </c>
      <c r="DO25" s="14">
        <v>0</v>
      </c>
      <c r="DP25" s="9">
        <f t="shared" si="172"/>
        <v>2500</v>
      </c>
      <c r="DQ25" s="9">
        <f t="shared" si="173"/>
        <v>0</v>
      </c>
      <c r="DR25" s="9">
        <f t="shared" si="46"/>
        <v>900</v>
      </c>
      <c r="DS25" s="9">
        <f t="shared" si="174"/>
        <v>0</v>
      </c>
      <c r="DT25" s="9">
        <f t="shared" si="47"/>
        <v>500</v>
      </c>
      <c r="DU25" s="9">
        <f t="shared" si="175"/>
        <v>0</v>
      </c>
      <c r="DV25" s="9">
        <f t="shared" si="176"/>
        <v>0</v>
      </c>
      <c r="DW25" s="9">
        <f t="shared" si="177"/>
        <v>0</v>
      </c>
      <c r="DX25" s="9">
        <f t="shared" si="178"/>
        <v>0</v>
      </c>
      <c r="DY25" s="9">
        <f t="shared" si="179"/>
        <v>0</v>
      </c>
      <c r="DZ25" s="9">
        <f t="shared" si="180"/>
        <v>0</v>
      </c>
      <c r="EA25" s="9">
        <f t="shared" si="181"/>
        <v>0</v>
      </c>
      <c r="EB25" s="9">
        <f t="shared" si="182"/>
        <v>0</v>
      </c>
      <c r="EC25" s="9">
        <f t="shared" si="183"/>
        <v>3345.2999999999997</v>
      </c>
      <c r="ED25" s="14">
        <v>0</v>
      </c>
      <c r="EE25" s="9">
        <f t="shared" si="50"/>
        <v>0</v>
      </c>
      <c r="EF25" s="9">
        <f t="shared" si="51"/>
        <v>0</v>
      </c>
      <c r="EG25" s="9">
        <f t="shared" si="52"/>
        <v>0</v>
      </c>
      <c r="EH25" s="9">
        <f t="shared" si="184"/>
        <v>1858.5</v>
      </c>
      <c r="EI25" s="9">
        <f t="shared" si="185"/>
        <v>0</v>
      </c>
      <c r="EJ25" s="9">
        <f t="shared" si="186"/>
        <v>7034.3451863999999</v>
      </c>
      <c r="EK25" s="53">
        <f t="shared" si="187"/>
        <v>639478.35973306664</v>
      </c>
      <c r="EM25" s="9">
        <f t="shared" si="188"/>
        <v>4014.3599999999997</v>
      </c>
      <c r="EN25" s="9">
        <f t="shared" si="189"/>
        <v>802.87199999999996</v>
      </c>
      <c r="EO25" s="9">
        <f t="shared" si="190"/>
        <v>480.27803040000003</v>
      </c>
      <c r="EP25" s="9">
        <f t="shared" si="191"/>
        <v>240.86160000000001</v>
      </c>
      <c r="EQ25" s="9">
        <f t="shared" si="192"/>
        <v>249.29175599999999</v>
      </c>
      <c r="ER25" s="9">
        <f t="shared" si="193"/>
        <v>0</v>
      </c>
      <c r="ES25" s="9">
        <f t="shared" si="194"/>
        <v>200.71799999999999</v>
      </c>
      <c r="ET25" s="9">
        <f t="shared" si="195"/>
        <v>669.06</v>
      </c>
      <c r="EU25" s="9">
        <f t="shared" si="196"/>
        <v>321.14879999999999</v>
      </c>
      <c r="EV25" s="9">
        <f t="shared" si="197"/>
        <v>55.754999999999995</v>
      </c>
      <c r="EW25" s="9">
        <f t="shared" si="198"/>
        <v>0</v>
      </c>
      <c r="EX25" s="9">
        <f t="shared" si="199"/>
        <v>0</v>
      </c>
      <c r="EY25" s="9">
        <f t="shared" si="200"/>
        <v>0</v>
      </c>
      <c r="EZ25" s="9">
        <f t="shared" si="201"/>
        <v>7034.3451863999999</v>
      </c>
      <c r="FB25" s="9" t="str">
        <f t="shared" si="202"/>
        <v>21111.06.1.06</v>
      </c>
      <c r="FC25" s="21">
        <f t="shared" si="203"/>
        <v>133812</v>
      </c>
      <c r="FD25" s="21">
        <f t="shared" si="204"/>
        <v>1858.5</v>
      </c>
      <c r="FE25" s="21">
        <f t="shared" si="205"/>
        <v>0</v>
      </c>
      <c r="FF25" s="21">
        <f t="shared" si="206"/>
        <v>0</v>
      </c>
      <c r="FG25" s="21">
        <f t="shared" si="207"/>
        <v>26762.400000000001</v>
      </c>
      <c r="FH25" s="21">
        <f t="shared" si="208"/>
        <v>0</v>
      </c>
      <c r="FI25" s="21">
        <f t="shared" si="209"/>
        <v>0</v>
      </c>
      <c r="FJ25" s="21">
        <f t="shared" si="210"/>
        <v>0</v>
      </c>
      <c r="FK25" s="21">
        <f t="shared" si="211"/>
        <v>7500</v>
      </c>
      <c r="FL25" s="21">
        <f t="shared" si="212"/>
        <v>0</v>
      </c>
      <c r="FM25" s="21">
        <f t="shared" si="213"/>
        <v>0</v>
      </c>
      <c r="FN25" s="21">
        <f t="shared" si="214"/>
        <v>65977</v>
      </c>
      <c r="FO25" s="21">
        <f t="shared" si="215"/>
        <v>30900.959999999999</v>
      </c>
      <c r="FP25" s="21">
        <f t="shared" si="216"/>
        <v>0</v>
      </c>
      <c r="FQ25" s="21">
        <f t="shared" si="217"/>
        <v>2100</v>
      </c>
      <c r="FR25" s="21">
        <f t="shared" si="218"/>
        <v>1700</v>
      </c>
      <c r="FS25" s="21">
        <f t="shared" si="219"/>
        <v>17346.416666666668</v>
      </c>
      <c r="FT25" s="21">
        <f t="shared" si="220"/>
        <v>0</v>
      </c>
      <c r="FU25" s="21">
        <f t="shared" si="221"/>
        <v>0</v>
      </c>
      <c r="FV25" s="21">
        <f t="shared" si="222"/>
        <v>0</v>
      </c>
      <c r="FW25" s="21">
        <f t="shared" si="223"/>
        <v>0</v>
      </c>
      <c r="FX25" s="21">
        <f t="shared" si="224"/>
        <v>0</v>
      </c>
      <c r="FY25" s="21">
        <f t="shared" si="225"/>
        <v>0</v>
      </c>
      <c r="FZ25" s="21">
        <f t="shared" si="226"/>
        <v>0</v>
      </c>
      <c r="GA25" s="21">
        <f t="shared" si="227"/>
        <v>16009.267680000001</v>
      </c>
      <c r="GB25" s="21">
        <f t="shared" si="228"/>
        <v>0</v>
      </c>
      <c r="GC25" s="21">
        <f t="shared" si="229"/>
        <v>8403.7199999999993</v>
      </c>
      <c r="GD25" s="21">
        <f t="shared" si="230"/>
        <v>8697.8501999999989</v>
      </c>
      <c r="GE25" s="21">
        <f t="shared" si="231"/>
        <v>0</v>
      </c>
      <c r="GF25" s="21">
        <f t="shared" si="232"/>
        <v>2000</v>
      </c>
      <c r="GG25" s="21">
        <f t="shared" si="233"/>
        <v>6690.6</v>
      </c>
      <c r="GH25" s="21">
        <f t="shared" si="234"/>
        <v>0</v>
      </c>
      <c r="GI25" s="21">
        <f t="shared" si="235"/>
        <v>9840</v>
      </c>
      <c r="GJ25" s="21">
        <f t="shared" si="236"/>
        <v>45600</v>
      </c>
      <c r="GK25" s="21">
        <f t="shared" si="237"/>
        <v>0</v>
      </c>
      <c r="GL25" s="21">
        <f t="shared" si="238"/>
        <v>2500</v>
      </c>
      <c r="GM25" s="21">
        <f t="shared" si="239"/>
        <v>0</v>
      </c>
      <c r="GN25" s="21">
        <f t="shared" si="240"/>
        <v>0</v>
      </c>
      <c r="GO25" s="21">
        <f t="shared" si="241"/>
        <v>0</v>
      </c>
      <c r="GP25" s="21">
        <f t="shared" si="242"/>
        <v>500</v>
      </c>
      <c r="GQ25" s="21">
        <f t="shared" si="243"/>
        <v>0</v>
      </c>
      <c r="GR25" s="21">
        <f t="shared" si="244"/>
        <v>0</v>
      </c>
      <c r="GS25" s="21">
        <f t="shared" si="245"/>
        <v>0</v>
      </c>
      <c r="GT25" s="21">
        <f t="shared" si="246"/>
        <v>0</v>
      </c>
      <c r="GU25" s="21">
        <f t="shared" si="247"/>
        <v>0</v>
      </c>
      <c r="GV25" s="21">
        <f t="shared" si="248"/>
        <v>900</v>
      </c>
      <c r="GW25" s="21">
        <f t="shared" si="249"/>
        <v>0</v>
      </c>
      <c r="GX25" s="21">
        <f t="shared" si="250"/>
        <v>240000</v>
      </c>
      <c r="GY25" s="21">
        <f t="shared" si="251"/>
        <v>0</v>
      </c>
      <c r="GZ25" s="21">
        <f t="shared" si="252"/>
        <v>0</v>
      </c>
      <c r="HA25" s="21">
        <f t="shared" si="253"/>
        <v>0</v>
      </c>
      <c r="HB25" s="21">
        <f t="shared" si="254"/>
        <v>3345.2999999999997</v>
      </c>
      <c r="HC25" s="21">
        <f t="shared" si="255"/>
        <v>0</v>
      </c>
      <c r="HD25" s="21">
        <f t="shared" si="256"/>
        <v>0</v>
      </c>
      <c r="HE25" s="21">
        <v>0</v>
      </c>
      <c r="HF25" s="21">
        <f t="shared" si="257"/>
        <v>7034.3451863999999</v>
      </c>
      <c r="HG25" s="21">
        <f t="shared" si="258"/>
        <v>0</v>
      </c>
      <c r="HH25" s="21">
        <f t="shared" si="259"/>
        <v>0</v>
      </c>
      <c r="HI25" s="21">
        <f t="shared" si="260"/>
        <v>639478.35973306664</v>
      </c>
      <c r="HJ25" s="21">
        <f t="shared" si="261"/>
        <v>0</v>
      </c>
      <c r="HK25" s="21">
        <f t="shared" si="262"/>
        <v>14485.17</v>
      </c>
      <c r="HL25" s="21">
        <f t="shared" si="263"/>
        <v>653963.52973306668</v>
      </c>
      <c r="HM25" s="21">
        <f t="shared" si="264"/>
        <v>0</v>
      </c>
    </row>
    <row r="26" spans="3:221" s="6" customFormat="1" ht="12.75">
      <c r="C26" s="8">
        <v>19</v>
      </c>
      <c r="D26" s="6" t="s">
        <v>340</v>
      </c>
      <c r="E26" s="6" t="str">
        <f t="shared" si="0"/>
        <v>21111.06.1.06</v>
      </c>
      <c r="F26" s="6" t="str">
        <f t="shared" si="1"/>
        <v>98-001</v>
      </c>
      <c r="G26" s="6" t="str">
        <f t="shared" si="2"/>
        <v>1.5.08.26.001</v>
      </c>
      <c r="H26" s="27" t="s">
        <v>161</v>
      </c>
      <c r="I26" s="17" t="s">
        <v>90</v>
      </c>
      <c r="J26" s="17" t="s">
        <v>23</v>
      </c>
      <c r="K26" s="6" t="s">
        <v>167</v>
      </c>
      <c r="L26" s="6" t="s">
        <v>77</v>
      </c>
      <c r="M26" s="7" t="s">
        <v>2</v>
      </c>
      <c r="N26" s="7" t="s">
        <v>162</v>
      </c>
      <c r="Q26" s="29"/>
      <c r="R26" s="6" t="s">
        <v>221</v>
      </c>
      <c r="S26" s="6" t="s">
        <v>129</v>
      </c>
      <c r="T26" s="6" t="s">
        <v>79</v>
      </c>
      <c r="U26" s="8">
        <v>0</v>
      </c>
      <c r="V26" s="13">
        <v>0</v>
      </c>
      <c r="W26" s="28">
        <v>0</v>
      </c>
      <c r="X26" s="8">
        <v>50</v>
      </c>
      <c r="Y26" s="8">
        <v>24</v>
      </c>
      <c r="Z26" s="8">
        <v>24</v>
      </c>
      <c r="AA26" s="8">
        <v>45</v>
      </c>
      <c r="AB26" s="8">
        <v>9</v>
      </c>
      <c r="AC26" s="8">
        <v>5</v>
      </c>
      <c r="AD26" s="13">
        <v>12</v>
      </c>
      <c r="AE26" s="5">
        <v>0</v>
      </c>
      <c r="AF26" s="5">
        <v>0</v>
      </c>
      <c r="AG26" s="9">
        <f t="shared" si="127"/>
        <v>10278.200000000001</v>
      </c>
      <c r="AH26" s="14">
        <f t="shared" si="3"/>
        <v>83832</v>
      </c>
      <c r="AI26" s="9">
        <f t="shared" si="4"/>
        <v>91598.399999999994</v>
      </c>
      <c r="AJ26" s="9">
        <f t="shared" si="5"/>
        <v>99098.4</v>
      </c>
      <c r="AK26" s="18">
        <v>2500</v>
      </c>
      <c r="AL26" s="18">
        <v>0</v>
      </c>
      <c r="AM26" s="19">
        <v>0</v>
      </c>
      <c r="AN26" s="19">
        <v>0</v>
      </c>
      <c r="AO26" s="18">
        <v>0</v>
      </c>
      <c r="AP26" s="19">
        <v>0</v>
      </c>
      <c r="AQ26" s="19">
        <v>0</v>
      </c>
      <c r="AR26" s="19">
        <v>0</v>
      </c>
      <c r="AS26" s="19">
        <v>0</v>
      </c>
      <c r="AT26" s="6">
        <v>0</v>
      </c>
      <c r="AU26" s="9">
        <v>6361</v>
      </c>
      <c r="AV26" s="9">
        <v>0</v>
      </c>
      <c r="AW26" s="14">
        <v>0</v>
      </c>
      <c r="AX26" s="14">
        <v>0</v>
      </c>
      <c r="AY26" s="14">
        <v>0</v>
      </c>
      <c r="AZ26" s="14">
        <v>0</v>
      </c>
      <c r="BA26" s="24">
        <f t="shared" si="128"/>
        <v>1272.2</v>
      </c>
      <c r="BB26" s="14">
        <v>0</v>
      </c>
      <c r="BC26" s="9">
        <v>625</v>
      </c>
      <c r="BD26" s="14">
        <v>0</v>
      </c>
      <c r="BE26" s="14">
        <v>1269.25</v>
      </c>
      <c r="BF26" s="14">
        <v>0</v>
      </c>
      <c r="BG26" s="14">
        <v>0</v>
      </c>
      <c r="BH26" s="14">
        <v>0</v>
      </c>
      <c r="BI26" s="9">
        <v>0</v>
      </c>
      <c r="BJ26" s="14">
        <v>0</v>
      </c>
      <c r="BK26" s="14">
        <v>0</v>
      </c>
      <c r="BL26" s="9">
        <v>820</v>
      </c>
      <c r="BM26" s="9">
        <v>1000</v>
      </c>
      <c r="BN26" s="9">
        <v>200</v>
      </c>
      <c r="BO26" s="14">
        <v>0</v>
      </c>
      <c r="BP26" s="9">
        <v>0</v>
      </c>
      <c r="BQ26" s="9">
        <v>0</v>
      </c>
      <c r="BR26" s="21">
        <f t="shared" si="129"/>
        <v>11547.45</v>
      </c>
      <c r="BS26" s="21">
        <f t="shared" si="130"/>
        <v>8381</v>
      </c>
      <c r="BT26" s="9">
        <f t="shared" si="131"/>
        <v>76332</v>
      </c>
      <c r="BU26" s="9">
        <f t="shared" si="132"/>
        <v>0</v>
      </c>
      <c r="BV26" s="9">
        <f t="shared" si="133"/>
        <v>0</v>
      </c>
      <c r="BW26" s="9">
        <f t="shared" si="134"/>
        <v>0</v>
      </c>
      <c r="BX26" s="9">
        <f t="shared" si="135"/>
        <v>0</v>
      </c>
      <c r="BY26" s="9">
        <f t="shared" si="136"/>
        <v>0</v>
      </c>
      <c r="BZ26" s="9">
        <f t="shared" si="137"/>
        <v>15266.400000000001</v>
      </c>
      <c r="CA26" s="9">
        <f t="shared" si="138"/>
        <v>0</v>
      </c>
      <c r="CB26" s="9">
        <f t="shared" si="139"/>
        <v>7500</v>
      </c>
      <c r="CC26" s="9">
        <f t="shared" si="140"/>
        <v>0</v>
      </c>
      <c r="CD26" s="9">
        <f t="shared" si="141"/>
        <v>15231</v>
      </c>
      <c r="CE26" s="9">
        <f t="shared" si="142"/>
        <v>0</v>
      </c>
      <c r="CF26" s="9">
        <f t="shared" si="143"/>
        <v>0</v>
      </c>
      <c r="CG26" s="9">
        <f t="shared" si="144"/>
        <v>0</v>
      </c>
      <c r="CH26" s="9">
        <f t="shared" si="145"/>
        <v>0</v>
      </c>
      <c r="CI26" s="9">
        <f t="shared" si="146"/>
        <v>0</v>
      </c>
      <c r="CJ26" s="9">
        <f t="shared" si="147"/>
        <v>0</v>
      </c>
      <c r="CK26" s="9">
        <f t="shared" si="148"/>
        <v>9840</v>
      </c>
      <c r="CL26" s="9">
        <f t="shared" si="149"/>
        <v>12000</v>
      </c>
      <c r="CM26" s="9">
        <f t="shared" si="150"/>
        <v>2400</v>
      </c>
      <c r="CN26" s="9">
        <f t="shared" si="151"/>
        <v>0</v>
      </c>
      <c r="CO26" s="9">
        <f t="shared" si="152"/>
        <v>0</v>
      </c>
      <c r="CP26" s="9">
        <f t="shared" si="153"/>
        <v>0</v>
      </c>
      <c r="CQ26" s="9">
        <f t="shared" si="154"/>
        <v>138569.4</v>
      </c>
      <c r="CR26" s="9">
        <f t="shared" si="155"/>
        <v>9132.3604800000012</v>
      </c>
      <c r="CS26" s="9">
        <f t="shared" si="156"/>
        <v>0</v>
      </c>
      <c r="CT26" s="9">
        <f t="shared" si="30"/>
        <v>4954.92</v>
      </c>
      <c r="CU26" s="9">
        <f t="shared" si="31"/>
        <v>5128.3421999999991</v>
      </c>
      <c r="CV26" s="9">
        <f t="shared" si="157"/>
        <v>0</v>
      </c>
      <c r="CW26" s="9">
        <f t="shared" si="158"/>
        <v>3816.6000000000004</v>
      </c>
      <c r="CX26" s="9">
        <f t="shared" si="159"/>
        <v>2000</v>
      </c>
      <c r="CY26" s="9">
        <f t="shared" si="160"/>
        <v>25032.222679999999</v>
      </c>
      <c r="DA26" s="9">
        <f t="shared" si="161"/>
        <v>17130.333333333336</v>
      </c>
      <c r="DB26" s="9">
        <f t="shared" si="162"/>
        <v>0</v>
      </c>
      <c r="DC26" s="9">
        <f t="shared" si="163"/>
        <v>2115.4166666666665</v>
      </c>
      <c r="DD26" s="9">
        <f t="shared" si="164"/>
        <v>0</v>
      </c>
      <c r="DE26" s="9">
        <f t="shared" si="165"/>
        <v>0</v>
      </c>
      <c r="DF26" s="9">
        <f t="shared" si="166"/>
        <v>0</v>
      </c>
      <c r="DG26" s="9">
        <f t="shared" si="167"/>
        <v>8222.5600000000013</v>
      </c>
      <c r="DH26" s="9">
        <f t="shared" si="168"/>
        <v>1600</v>
      </c>
      <c r="DI26" s="9">
        <f t="shared" si="41"/>
        <v>1700</v>
      </c>
      <c r="DJ26" s="9">
        <f t="shared" si="42"/>
        <v>1600</v>
      </c>
      <c r="DK26" s="9">
        <f t="shared" si="43"/>
        <v>500</v>
      </c>
      <c r="DL26" s="9">
        <f t="shared" si="169"/>
        <v>0</v>
      </c>
      <c r="DM26" s="9">
        <f t="shared" si="170"/>
        <v>0</v>
      </c>
      <c r="DN26" s="9">
        <f t="shared" si="171"/>
        <v>0</v>
      </c>
      <c r="DO26" s="14">
        <v>0</v>
      </c>
      <c r="DP26" s="9">
        <f t="shared" si="172"/>
        <v>2500</v>
      </c>
      <c r="DQ26" s="9">
        <f t="shared" si="173"/>
        <v>0</v>
      </c>
      <c r="DR26" s="9">
        <f t="shared" si="46"/>
        <v>900</v>
      </c>
      <c r="DS26" s="9">
        <f t="shared" si="174"/>
        <v>0</v>
      </c>
      <c r="DT26" s="9">
        <f t="shared" si="47"/>
        <v>500</v>
      </c>
      <c r="DU26" s="9">
        <f t="shared" si="175"/>
        <v>0</v>
      </c>
      <c r="DV26" s="9">
        <f t="shared" si="176"/>
        <v>0</v>
      </c>
      <c r="DW26" s="9">
        <f t="shared" si="177"/>
        <v>0</v>
      </c>
      <c r="DX26" s="9">
        <f t="shared" si="178"/>
        <v>0</v>
      </c>
      <c r="DY26" s="9">
        <f t="shared" si="179"/>
        <v>0</v>
      </c>
      <c r="DZ26" s="9">
        <f t="shared" si="180"/>
        <v>0</v>
      </c>
      <c r="EA26" s="9">
        <f t="shared" si="181"/>
        <v>0</v>
      </c>
      <c r="EB26" s="9">
        <f t="shared" si="182"/>
        <v>0</v>
      </c>
      <c r="EC26" s="9">
        <f t="shared" si="183"/>
        <v>1908.3</v>
      </c>
      <c r="ED26" s="14">
        <v>0</v>
      </c>
      <c r="EE26" s="9">
        <f t="shared" si="50"/>
        <v>1908.3</v>
      </c>
      <c r="EF26" s="9">
        <f t="shared" si="51"/>
        <v>9541.5</v>
      </c>
      <c r="EG26" s="9">
        <f t="shared" si="52"/>
        <v>5088.8</v>
      </c>
      <c r="EH26" s="9">
        <f t="shared" si="184"/>
        <v>1060.1666666666667</v>
      </c>
      <c r="EI26" s="9">
        <f t="shared" si="185"/>
        <v>0</v>
      </c>
      <c r="EJ26" s="9">
        <f t="shared" si="186"/>
        <v>4508.8447304000001</v>
      </c>
      <c r="EK26" s="53">
        <f t="shared" si="187"/>
        <v>224385.84407706669</v>
      </c>
      <c r="EM26" s="9">
        <f t="shared" si="188"/>
        <v>2289.96</v>
      </c>
      <c r="EN26" s="9">
        <f t="shared" si="189"/>
        <v>457.99200000000002</v>
      </c>
      <c r="EO26" s="9">
        <f t="shared" si="190"/>
        <v>273.97081440000005</v>
      </c>
      <c r="EP26" s="9">
        <f t="shared" si="191"/>
        <v>137.39760000000001</v>
      </c>
      <c r="EQ26" s="9">
        <f t="shared" si="192"/>
        <v>142.20651599999999</v>
      </c>
      <c r="ER26" s="9">
        <f t="shared" si="193"/>
        <v>0</v>
      </c>
      <c r="ES26" s="9">
        <f t="shared" si="194"/>
        <v>114.498</v>
      </c>
      <c r="ET26" s="9">
        <f t="shared" si="195"/>
        <v>381.66</v>
      </c>
      <c r="EU26" s="9">
        <f t="shared" si="196"/>
        <v>183.1968</v>
      </c>
      <c r="EV26" s="9">
        <f t="shared" si="197"/>
        <v>31.805000000000003</v>
      </c>
      <c r="EW26" s="9">
        <f t="shared" si="198"/>
        <v>57.249000000000009</v>
      </c>
      <c r="EX26" s="9">
        <f t="shared" si="199"/>
        <v>286.245</v>
      </c>
      <c r="EY26" s="9">
        <f t="shared" si="200"/>
        <v>152.66400000000002</v>
      </c>
      <c r="EZ26" s="9">
        <f t="shared" si="201"/>
        <v>4508.8447304000001</v>
      </c>
      <c r="FB26" s="9" t="str">
        <f t="shared" si="202"/>
        <v>21111.06.1.06</v>
      </c>
      <c r="FC26" s="21">
        <f t="shared" si="203"/>
        <v>76332</v>
      </c>
      <c r="FD26" s="21">
        <f t="shared" si="204"/>
        <v>1060.1666666666667</v>
      </c>
      <c r="FE26" s="21">
        <f t="shared" si="205"/>
        <v>0</v>
      </c>
      <c r="FF26" s="21">
        <f t="shared" si="206"/>
        <v>0</v>
      </c>
      <c r="FG26" s="21">
        <f t="shared" si="207"/>
        <v>15266.400000000001</v>
      </c>
      <c r="FH26" s="21">
        <f t="shared" si="208"/>
        <v>0</v>
      </c>
      <c r="FI26" s="21">
        <f t="shared" si="209"/>
        <v>0</v>
      </c>
      <c r="FJ26" s="21">
        <f t="shared" si="210"/>
        <v>0</v>
      </c>
      <c r="FK26" s="21">
        <f t="shared" si="211"/>
        <v>7500</v>
      </c>
      <c r="FL26" s="21">
        <f t="shared" si="212"/>
        <v>0</v>
      </c>
      <c r="FM26" s="21">
        <f t="shared" si="213"/>
        <v>0</v>
      </c>
      <c r="FN26" s="21">
        <f t="shared" si="214"/>
        <v>18730.333333333336</v>
      </c>
      <c r="FO26" s="21">
        <f t="shared" si="215"/>
        <v>8222.5600000000013</v>
      </c>
      <c r="FP26" s="21">
        <f t="shared" si="216"/>
        <v>0</v>
      </c>
      <c r="FQ26" s="21">
        <f t="shared" si="217"/>
        <v>2100</v>
      </c>
      <c r="FR26" s="21">
        <f t="shared" si="218"/>
        <v>1700</v>
      </c>
      <c r="FS26" s="21">
        <f t="shared" si="219"/>
        <v>17346.416666666668</v>
      </c>
      <c r="FT26" s="21">
        <f t="shared" si="220"/>
        <v>0</v>
      </c>
      <c r="FU26" s="21">
        <f t="shared" si="221"/>
        <v>0</v>
      </c>
      <c r="FV26" s="21">
        <f t="shared" si="222"/>
        <v>0</v>
      </c>
      <c r="FW26" s="21">
        <f t="shared" si="223"/>
        <v>0</v>
      </c>
      <c r="FX26" s="21">
        <f t="shared" si="224"/>
        <v>0</v>
      </c>
      <c r="FY26" s="21">
        <f t="shared" si="225"/>
        <v>0</v>
      </c>
      <c r="FZ26" s="21">
        <f t="shared" si="226"/>
        <v>0</v>
      </c>
      <c r="GA26" s="21">
        <f t="shared" si="227"/>
        <v>9132.3604800000012</v>
      </c>
      <c r="GB26" s="21">
        <f t="shared" si="228"/>
        <v>0</v>
      </c>
      <c r="GC26" s="21">
        <f t="shared" si="229"/>
        <v>4954.92</v>
      </c>
      <c r="GD26" s="21">
        <f t="shared" si="230"/>
        <v>5128.3421999999991</v>
      </c>
      <c r="GE26" s="21">
        <f t="shared" si="231"/>
        <v>0</v>
      </c>
      <c r="GF26" s="21">
        <f t="shared" si="232"/>
        <v>2000</v>
      </c>
      <c r="GG26" s="21">
        <f t="shared" si="233"/>
        <v>3816.6000000000004</v>
      </c>
      <c r="GH26" s="21">
        <f t="shared" si="234"/>
        <v>0</v>
      </c>
      <c r="GI26" s="21">
        <f t="shared" si="235"/>
        <v>9840</v>
      </c>
      <c r="GJ26" s="21">
        <f t="shared" si="236"/>
        <v>12000</v>
      </c>
      <c r="GK26" s="21">
        <f t="shared" si="237"/>
        <v>2400</v>
      </c>
      <c r="GL26" s="21">
        <f t="shared" si="238"/>
        <v>2500</v>
      </c>
      <c r="GM26" s="21">
        <f t="shared" si="239"/>
        <v>0</v>
      </c>
      <c r="GN26" s="21">
        <f t="shared" si="240"/>
        <v>0</v>
      </c>
      <c r="GO26" s="21">
        <f t="shared" si="241"/>
        <v>0</v>
      </c>
      <c r="GP26" s="21">
        <f t="shared" si="242"/>
        <v>500</v>
      </c>
      <c r="GQ26" s="21">
        <f t="shared" si="243"/>
        <v>0</v>
      </c>
      <c r="GR26" s="21">
        <f t="shared" si="244"/>
        <v>0</v>
      </c>
      <c r="GS26" s="21">
        <f t="shared" si="245"/>
        <v>0</v>
      </c>
      <c r="GT26" s="21">
        <f t="shared" si="246"/>
        <v>0</v>
      </c>
      <c r="GU26" s="21">
        <f t="shared" si="247"/>
        <v>0</v>
      </c>
      <c r="GV26" s="21">
        <f t="shared" si="248"/>
        <v>900</v>
      </c>
      <c r="GW26" s="21">
        <f t="shared" si="249"/>
        <v>0</v>
      </c>
      <c r="GX26" s="21">
        <f t="shared" si="250"/>
        <v>0</v>
      </c>
      <c r="GY26" s="21">
        <f t="shared" si="251"/>
        <v>0</v>
      </c>
      <c r="GZ26" s="21">
        <f t="shared" si="252"/>
        <v>0</v>
      </c>
      <c r="HA26" s="21">
        <f t="shared" si="253"/>
        <v>1908.3</v>
      </c>
      <c r="HB26" s="21">
        <f t="shared" si="254"/>
        <v>1908.3</v>
      </c>
      <c r="HC26" s="21">
        <f t="shared" si="255"/>
        <v>0</v>
      </c>
      <c r="HD26" s="21">
        <f t="shared" si="256"/>
        <v>0</v>
      </c>
      <c r="HE26" s="21">
        <v>0</v>
      </c>
      <c r="HF26" s="21">
        <f t="shared" si="257"/>
        <v>4508.8447304000001</v>
      </c>
      <c r="HG26" s="21">
        <f t="shared" si="258"/>
        <v>9541.5</v>
      </c>
      <c r="HH26" s="21">
        <f t="shared" si="259"/>
        <v>5088.8</v>
      </c>
      <c r="HI26" s="21">
        <f t="shared" si="260"/>
        <v>224385.84407706663</v>
      </c>
      <c r="HJ26" s="21">
        <f t="shared" si="261"/>
        <v>0</v>
      </c>
      <c r="HK26" s="21">
        <f t="shared" si="262"/>
        <v>4563.37</v>
      </c>
      <c r="HL26" s="21">
        <f t="shared" si="263"/>
        <v>228949.21407706663</v>
      </c>
      <c r="HM26" s="21">
        <f t="shared" si="264"/>
        <v>0</v>
      </c>
    </row>
    <row r="27" spans="3:221" s="6" customFormat="1" ht="12.75">
      <c r="C27" s="8">
        <v>20</v>
      </c>
      <c r="D27" s="6" t="s">
        <v>333</v>
      </c>
      <c r="E27" s="6" t="str">
        <f t="shared" si="0"/>
        <v>21111.06.1.06</v>
      </c>
      <c r="F27" s="6" t="str">
        <f t="shared" si="1"/>
        <v>04-001</v>
      </c>
      <c r="G27" s="6" t="str">
        <f t="shared" si="2"/>
        <v>1.5.08.26.001</v>
      </c>
      <c r="H27" s="27" t="s">
        <v>122</v>
      </c>
      <c r="I27" s="27" t="s">
        <v>99</v>
      </c>
      <c r="J27" s="17" t="s">
        <v>57</v>
      </c>
      <c r="K27" s="6" t="s">
        <v>167</v>
      </c>
      <c r="L27" s="6" t="s">
        <v>77</v>
      </c>
      <c r="M27" s="7" t="s">
        <v>2</v>
      </c>
      <c r="N27" s="7" t="s">
        <v>162</v>
      </c>
      <c r="Q27" s="29"/>
      <c r="R27" s="6" t="s">
        <v>7</v>
      </c>
      <c r="S27" s="6" t="s">
        <v>129</v>
      </c>
      <c r="T27" s="6" t="s">
        <v>78</v>
      </c>
      <c r="U27" s="8">
        <v>0</v>
      </c>
      <c r="V27" s="13">
        <v>34</v>
      </c>
      <c r="W27" s="28">
        <v>3</v>
      </c>
      <c r="X27" s="8">
        <v>50</v>
      </c>
      <c r="Y27" s="8">
        <v>24</v>
      </c>
      <c r="Z27" s="8">
        <v>0</v>
      </c>
      <c r="AA27" s="8">
        <v>0</v>
      </c>
      <c r="AB27" s="8">
        <v>0</v>
      </c>
      <c r="AC27" s="8">
        <v>5</v>
      </c>
      <c r="AD27" s="13">
        <v>12</v>
      </c>
      <c r="AE27" s="5">
        <v>0</v>
      </c>
      <c r="AF27" s="5">
        <v>1</v>
      </c>
      <c r="AG27" s="9">
        <f t="shared" si="127"/>
        <v>11566</v>
      </c>
      <c r="AH27" s="14">
        <f t="shared" si="3"/>
        <v>104832</v>
      </c>
      <c r="AI27" s="9">
        <f t="shared" si="4"/>
        <v>97332</v>
      </c>
      <c r="AJ27" s="9">
        <f t="shared" si="5"/>
        <v>107472</v>
      </c>
      <c r="AK27" s="18">
        <v>2500</v>
      </c>
      <c r="AL27" s="18">
        <v>0</v>
      </c>
      <c r="AM27" s="19">
        <v>0</v>
      </c>
      <c r="AN27" s="19">
        <v>0</v>
      </c>
      <c r="AO27" s="18">
        <v>0</v>
      </c>
      <c r="AP27" s="19">
        <v>1400</v>
      </c>
      <c r="AQ27" s="18">
        <v>0</v>
      </c>
      <c r="AR27" s="19">
        <v>0</v>
      </c>
      <c r="AS27" s="19">
        <v>0</v>
      </c>
      <c r="AT27" s="6">
        <v>3.25</v>
      </c>
      <c r="AU27" s="9">
        <v>8111</v>
      </c>
      <c r="AV27" s="9">
        <v>0</v>
      </c>
      <c r="AW27" s="14">
        <v>0</v>
      </c>
      <c r="AX27" s="14">
        <v>0</v>
      </c>
      <c r="AY27" s="14">
        <v>0</v>
      </c>
      <c r="AZ27" s="14">
        <v>0</v>
      </c>
      <c r="BA27" s="24">
        <f t="shared" si="128"/>
        <v>0</v>
      </c>
      <c r="BB27" s="14">
        <v>0</v>
      </c>
      <c r="BC27" s="9">
        <v>625</v>
      </c>
      <c r="BD27" s="14">
        <v>0</v>
      </c>
      <c r="BE27" s="14">
        <v>1269.25</v>
      </c>
      <c r="BF27" s="14">
        <v>0</v>
      </c>
      <c r="BG27" s="14">
        <v>0</v>
      </c>
      <c r="BH27" s="14">
        <v>0</v>
      </c>
      <c r="BI27" s="9">
        <v>0</v>
      </c>
      <c r="BJ27" s="14">
        <v>0</v>
      </c>
      <c r="BK27" s="14">
        <v>0</v>
      </c>
      <c r="BL27" s="9">
        <v>810</v>
      </c>
      <c r="BM27" s="9">
        <v>1800</v>
      </c>
      <c r="BN27" s="9">
        <v>0</v>
      </c>
      <c r="BO27" s="14">
        <v>0</v>
      </c>
      <c r="BP27" s="9">
        <v>0</v>
      </c>
      <c r="BQ27" s="9">
        <v>0</v>
      </c>
      <c r="BR27" s="21">
        <f t="shared" si="129"/>
        <v>12615.25</v>
      </c>
      <c r="BS27" s="21">
        <f t="shared" si="130"/>
        <v>10721</v>
      </c>
      <c r="BT27" s="9">
        <f t="shared" si="131"/>
        <v>97332</v>
      </c>
      <c r="BU27" s="9">
        <f t="shared" si="132"/>
        <v>0</v>
      </c>
      <c r="BV27" s="9">
        <f t="shared" si="133"/>
        <v>0</v>
      </c>
      <c r="BW27" s="9">
        <f t="shared" si="134"/>
        <v>0</v>
      </c>
      <c r="BX27" s="9">
        <f t="shared" si="135"/>
        <v>0</v>
      </c>
      <c r="BY27" s="9">
        <f t="shared" si="136"/>
        <v>0</v>
      </c>
      <c r="BZ27" s="9">
        <f t="shared" si="137"/>
        <v>0</v>
      </c>
      <c r="CA27" s="9">
        <f t="shared" si="138"/>
        <v>0</v>
      </c>
      <c r="CB27" s="9">
        <f t="shared" si="139"/>
        <v>7500</v>
      </c>
      <c r="CC27" s="9">
        <f t="shared" si="140"/>
        <v>0</v>
      </c>
      <c r="CD27" s="9">
        <f t="shared" si="141"/>
        <v>15231</v>
      </c>
      <c r="CE27" s="9">
        <f t="shared" si="142"/>
        <v>0</v>
      </c>
      <c r="CF27" s="9">
        <f t="shared" si="143"/>
        <v>0</v>
      </c>
      <c r="CG27" s="9">
        <f t="shared" si="144"/>
        <v>0</v>
      </c>
      <c r="CH27" s="9">
        <f t="shared" si="145"/>
        <v>0</v>
      </c>
      <c r="CI27" s="9">
        <f t="shared" si="146"/>
        <v>0</v>
      </c>
      <c r="CJ27" s="9">
        <f t="shared" si="147"/>
        <v>0</v>
      </c>
      <c r="CK27" s="9">
        <f t="shared" si="148"/>
        <v>9720</v>
      </c>
      <c r="CL27" s="9">
        <f t="shared" si="149"/>
        <v>21600</v>
      </c>
      <c r="CM27" s="9">
        <f t="shared" si="150"/>
        <v>0</v>
      </c>
      <c r="CN27" s="9">
        <f t="shared" si="151"/>
        <v>0</v>
      </c>
      <c r="CO27" s="9">
        <f t="shared" si="152"/>
        <v>0</v>
      </c>
      <c r="CP27" s="9">
        <f t="shared" si="153"/>
        <v>0</v>
      </c>
      <c r="CQ27" s="9">
        <f t="shared" si="154"/>
        <v>151383</v>
      </c>
      <c r="CR27" s="9">
        <f t="shared" si="155"/>
        <v>9704.0004000000008</v>
      </c>
      <c r="CS27" s="9">
        <f t="shared" si="156"/>
        <v>0</v>
      </c>
      <c r="CT27" s="9">
        <f t="shared" si="30"/>
        <v>5373.6</v>
      </c>
      <c r="CU27" s="9">
        <f t="shared" si="31"/>
        <v>5561.6759999999995</v>
      </c>
      <c r="CV27" s="9">
        <f t="shared" si="157"/>
        <v>3407.04</v>
      </c>
      <c r="CW27" s="9">
        <f t="shared" si="158"/>
        <v>4866.6000000000004</v>
      </c>
      <c r="CX27" s="9">
        <f t="shared" si="159"/>
        <v>2000</v>
      </c>
      <c r="CY27" s="9">
        <f t="shared" si="160"/>
        <v>30912.916400000002</v>
      </c>
      <c r="DA27" s="9">
        <f t="shared" si="161"/>
        <v>19276.666666666668</v>
      </c>
      <c r="DB27" s="9">
        <f t="shared" si="162"/>
        <v>0</v>
      </c>
      <c r="DC27" s="9">
        <f t="shared" si="163"/>
        <v>2115.4166666666665</v>
      </c>
      <c r="DD27" s="9">
        <f t="shared" si="164"/>
        <v>0</v>
      </c>
      <c r="DE27" s="9">
        <f t="shared" si="165"/>
        <v>0</v>
      </c>
      <c r="DF27" s="9">
        <f t="shared" si="166"/>
        <v>0</v>
      </c>
      <c r="DG27" s="9">
        <f t="shared" si="167"/>
        <v>9252.8000000000011</v>
      </c>
      <c r="DH27" s="9">
        <f t="shared" si="168"/>
        <v>1600</v>
      </c>
      <c r="DI27" s="9">
        <f t="shared" si="41"/>
        <v>1700</v>
      </c>
      <c r="DJ27" s="9">
        <f t="shared" si="42"/>
        <v>1600</v>
      </c>
      <c r="DK27" s="9">
        <f t="shared" si="43"/>
        <v>500</v>
      </c>
      <c r="DL27" s="9">
        <f t="shared" si="169"/>
        <v>0</v>
      </c>
      <c r="DM27" s="9">
        <f t="shared" si="170"/>
        <v>0</v>
      </c>
      <c r="DN27" s="9">
        <f t="shared" si="171"/>
        <v>0</v>
      </c>
      <c r="DO27" s="14">
        <v>0</v>
      </c>
      <c r="DP27" s="9">
        <f t="shared" si="172"/>
        <v>2500</v>
      </c>
      <c r="DQ27" s="9">
        <f t="shared" si="173"/>
        <v>0</v>
      </c>
      <c r="DR27" s="9">
        <f t="shared" si="46"/>
        <v>900</v>
      </c>
      <c r="DS27" s="9">
        <f t="shared" si="174"/>
        <v>0</v>
      </c>
      <c r="DT27" s="9">
        <f t="shared" si="47"/>
        <v>500</v>
      </c>
      <c r="DU27" s="9">
        <f t="shared" si="175"/>
        <v>0</v>
      </c>
      <c r="DV27" s="9">
        <f t="shared" si="176"/>
        <v>0</v>
      </c>
      <c r="DW27" s="9">
        <f t="shared" si="177"/>
        <v>0</v>
      </c>
      <c r="DX27" s="9">
        <f t="shared" si="178"/>
        <v>0</v>
      </c>
      <c r="DY27" s="9">
        <f t="shared" si="179"/>
        <v>0</v>
      </c>
      <c r="DZ27" s="9">
        <f t="shared" si="180"/>
        <v>1540.0000000000002</v>
      </c>
      <c r="EA27" s="9">
        <f t="shared" si="181"/>
        <v>0</v>
      </c>
      <c r="EB27" s="9">
        <f t="shared" si="182"/>
        <v>2640</v>
      </c>
      <c r="EC27" s="9">
        <f t="shared" si="183"/>
        <v>2433.2999999999997</v>
      </c>
      <c r="ED27" s="14">
        <v>0</v>
      </c>
      <c r="EE27" s="9">
        <f t="shared" si="50"/>
        <v>0</v>
      </c>
      <c r="EF27" s="9">
        <f t="shared" si="51"/>
        <v>0</v>
      </c>
      <c r="EG27" s="9">
        <f t="shared" si="52"/>
        <v>0</v>
      </c>
      <c r="EH27" s="9">
        <f t="shared" si="184"/>
        <v>1351.8333333333335</v>
      </c>
      <c r="EI27" s="9">
        <f t="shared" si="185"/>
        <v>0</v>
      </c>
      <c r="EJ27" s="9">
        <f t="shared" si="186"/>
        <v>4526.4716420000004</v>
      </c>
      <c r="EK27" s="53">
        <f t="shared" si="187"/>
        <v>234732.40470866667</v>
      </c>
      <c r="EL27" s="9"/>
      <c r="EM27" s="9">
        <f t="shared" si="188"/>
        <v>2919.96</v>
      </c>
      <c r="EN27" s="9">
        <f t="shared" si="189"/>
        <v>0</v>
      </c>
      <c r="EO27" s="9">
        <f t="shared" si="190"/>
        <v>291.12001200000003</v>
      </c>
      <c r="EP27" s="9">
        <f t="shared" si="191"/>
        <v>145.99800000000002</v>
      </c>
      <c r="EQ27" s="9">
        <f t="shared" si="192"/>
        <v>287.72793000000001</v>
      </c>
      <c r="ER27" s="9">
        <f t="shared" si="193"/>
        <v>94.898700000000005</v>
      </c>
      <c r="ES27" s="9">
        <f t="shared" si="194"/>
        <v>145.99800000000002</v>
      </c>
      <c r="ET27" s="9">
        <f t="shared" si="195"/>
        <v>405.55</v>
      </c>
      <c r="EU27" s="9">
        <f t="shared" si="196"/>
        <v>194.66400000000002</v>
      </c>
      <c r="EV27" s="9">
        <f t="shared" si="197"/>
        <v>40.555000000000007</v>
      </c>
      <c r="EW27" s="9">
        <f t="shared" si="198"/>
        <v>0</v>
      </c>
      <c r="EX27" s="9">
        <f t="shared" si="199"/>
        <v>0</v>
      </c>
      <c r="EY27" s="9">
        <f t="shared" si="200"/>
        <v>0</v>
      </c>
      <c r="EZ27" s="9">
        <f t="shared" si="201"/>
        <v>4526.4716420000004</v>
      </c>
      <c r="FB27" s="9" t="str">
        <f t="shared" si="202"/>
        <v>21111.06.1.06</v>
      </c>
      <c r="FC27" s="21">
        <f t="shared" si="203"/>
        <v>97332</v>
      </c>
      <c r="FD27" s="21">
        <f t="shared" si="204"/>
        <v>1351.8333333333335</v>
      </c>
      <c r="FE27" s="21">
        <f t="shared" si="205"/>
        <v>0</v>
      </c>
      <c r="FF27" s="21">
        <f t="shared" si="206"/>
        <v>0</v>
      </c>
      <c r="FG27" s="21">
        <f t="shared" si="207"/>
        <v>0</v>
      </c>
      <c r="FH27" s="21">
        <f t="shared" si="208"/>
        <v>0</v>
      </c>
      <c r="FI27" s="21">
        <f t="shared" si="209"/>
        <v>0</v>
      </c>
      <c r="FJ27" s="21">
        <f t="shared" si="210"/>
        <v>0</v>
      </c>
      <c r="FK27" s="21">
        <f t="shared" si="211"/>
        <v>10140</v>
      </c>
      <c r="FL27" s="21">
        <f t="shared" si="212"/>
        <v>0</v>
      </c>
      <c r="FM27" s="21">
        <f t="shared" si="213"/>
        <v>0</v>
      </c>
      <c r="FN27" s="21">
        <f t="shared" si="214"/>
        <v>20876.666666666668</v>
      </c>
      <c r="FO27" s="21">
        <f t="shared" si="215"/>
        <v>9252.8000000000011</v>
      </c>
      <c r="FP27" s="21">
        <f t="shared" si="216"/>
        <v>0</v>
      </c>
      <c r="FQ27" s="21">
        <f t="shared" si="217"/>
        <v>2100</v>
      </c>
      <c r="FR27" s="21">
        <f t="shared" si="218"/>
        <v>1700</v>
      </c>
      <c r="FS27" s="21">
        <f t="shared" si="219"/>
        <v>17346.416666666668</v>
      </c>
      <c r="FT27" s="21">
        <f t="shared" si="220"/>
        <v>0</v>
      </c>
      <c r="FU27" s="21">
        <f t="shared" si="221"/>
        <v>0</v>
      </c>
      <c r="FV27" s="21">
        <f t="shared" si="222"/>
        <v>0</v>
      </c>
      <c r="FW27" s="21">
        <f t="shared" si="223"/>
        <v>0</v>
      </c>
      <c r="FX27" s="21">
        <f t="shared" si="224"/>
        <v>0</v>
      </c>
      <c r="FY27" s="21">
        <f t="shared" si="225"/>
        <v>0</v>
      </c>
      <c r="FZ27" s="21">
        <f t="shared" si="226"/>
        <v>0</v>
      </c>
      <c r="GA27" s="21">
        <f t="shared" si="227"/>
        <v>9704.0004000000008</v>
      </c>
      <c r="GB27" s="21">
        <f t="shared" si="228"/>
        <v>0</v>
      </c>
      <c r="GC27" s="21">
        <f t="shared" si="229"/>
        <v>5373.6</v>
      </c>
      <c r="GD27" s="21">
        <f t="shared" si="230"/>
        <v>5561.6759999999995</v>
      </c>
      <c r="GE27" s="21">
        <f t="shared" si="231"/>
        <v>3407.04</v>
      </c>
      <c r="GF27" s="21">
        <f t="shared" si="232"/>
        <v>2000</v>
      </c>
      <c r="GG27" s="21">
        <f t="shared" si="233"/>
        <v>4866.6000000000004</v>
      </c>
      <c r="GH27" s="21">
        <f t="shared" si="234"/>
        <v>0</v>
      </c>
      <c r="GI27" s="21">
        <f t="shared" si="235"/>
        <v>9720</v>
      </c>
      <c r="GJ27" s="21">
        <f t="shared" si="236"/>
        <v>21600</v>
      </c>
      <c r="GK27" s="21">
        <f t="shared" si="237"/>
        <v>0</v>
      </c>
      <c r="GL27" s="21">
        <f t="shared" si="238"/>
        <v>2500</v>
      </c>
      <c r="GM27" s="21">
        <f t="shared" si="239"/>
        <v>0</v>
      </c>
      <c r="GN27" s="21">
        <f t="shared" si="240"/>
        <v>0</v>
      </c>
      <c r="GO27" s="21">
        <f t="shared" si="241"/>
        <v>0</v>
      </c>
      <c r="GP27" s="21">
        <f t="shared" si="242"/>
        <v>500</v>
      </c>
      <c r="GQ27" s="21">
        <f t="shared" si="243"/>
        <v>0</v>
      </c>
      <c r="GR27" s="21">
        <f t="shared" si="244"/>
        <v>0</v>
      </c>
      <c r="GS27" s="21">
        <f t="shared" si="245"/>
        <v>0</v>
      </c>
      <c r="GT27" s="21">
        <f t="shared" si="246"/>
        <v>0</v>
      </c>
      <c r="GU27" s="21">
        <f t="shared" si="247"/>
        <v>0</v>
      </c>
      <c r="GV27" s="21">
        <f t="shared" si="248"/>
        <v>900</v>
      </c>
      <c r="GW27" s="21">
        <f t="shared" si="249"/>
        <v>0</v>
      </c>
      <c r="GX27" s="21">
        <f t="shared" si="250"/>
        <v>0</v>
      </c>
      <c r="GY27" s="21">
        <f t="shared" si="251"/>
        <v>1540.0000000000002</v>
      </c>
      <c r="GZ27" s="21">
        <f t="shared" si="252"/>
        <v>0</v>
      </c>
      <c r="HA27" s="21">
        <f t="shared" si="253"/>
        <v>0</v>
      </c>
      <c r="HB27" s="21">
        <f t="shared" si="254"/>
        <v>2433.2999999999997</v>
      </c>
      <c r="HC27" s="21">
        <f t="shared" si="255"/>
        <v>0</v>
      </c>
      <c r="HD27" s="21">
        <f t="shared" si="256"/>
        <v>0</v>
      </c>
      <c r="HE27" s="21">
        <v>0</v>
      </c>
      <c r="HF27" s="21">
        <f t="shared" si="257"/>
        <v>4526.4716420000004</v>
      </c>
      <c r="HG27" s="21">
        <f t="shared" si="258"/>
        <v>0</v>
      </c>
      <c r="HH27" s="21">
        <f t="shared" si="259"/>
        <v>0</v>
      </c>
      <c r="HI27" s="21">
        <f t="shared" si="260"/>
        <v>234732.40470866664</v>
      </c>
      <c r="HJ27" s="21">
        <f t="shared" si="261"/>
        <v>0</v>
      </c>
      <c r="HK27" s="21">
        <f t="shared" si="262"/>
        <v>5014.1000000000004</v>
      </c>
      <c r="HL27" s="21">
        <f t="shared" si="263"/>
        <v>239746.50470866665</v>
      </c>
      <c r="HM27" s="21">
        <f t="shared" si="264"/>
        <v>0</v>
      </c>
    </row>
    <row r="28" spans="3:221" s="6" customFormat="1" ht="12.75">
      <c r="C28" s="8">
        <v>21</v>
      </c>
      <c r="D28" s="6" t="s">
        <v>333</v>
      </c>
      <c r="E28" s="6" t="str">
        <f t="shared" si="0"/>
        <v>21111.06.1.06</v>
      </c>
      <c r="F28" s="6" t="str">
        <f t="shared" si="1"/>
        <v>04-001</v>
      </c>
      <c r="G28" s="6" t="str">
        <f t="shared" si="2"/>
        <v>1.5.08.26.001</v>
      </c>
      <c r="H28" s="27" t="s">
        <v>119</v>
      </c>
      <c r="I28" s="27" t="s">
        <v>92</v>
      </c>
      <c r="J28" s="17" t="s">
        <v>21</v>
      </c>
      <c r="K28" s="6" t="s">
        <v>167</v>
      </c>
      <c r="L28" s="6" t="s">
        <v>77</v>
      </c>
      <c r="M28" s="7" t="s">
        <v>2</v>
      </c>
      <c r="N28" s="7" t="s">
        <v>162</v>
      </c>
      <c r="Q28" s="29"/>
      <c r="R28" s="6" t="s">
        <v>7</v>
      </c>
      <c r="S28" s="6" t="s">
        <v>129</v>
      </c>
      <c r="T28" s="6" t="s">
        <v>78</v>
      </c>
      <c r="U28" s="8">
        <v>0</v>
      </c>
      <c r="V28" s="13">
        <v>34</v>
      </c>
      <c r="W28" s="28">
        <v>5</v>
      </c>
      <c r="X28" s="8">
        <v>50</v>
      </c>
      <c r="Y28" s="8">
        <v>24</v>
      </c>
      <c r="Z28" s="8">
        <v>24</v>
      </c>
      <c r="AA28" s="8">
        <v>45</v>
      </c>
      <c r="AB28" s="8">
        <v>9</v>
      </c>
      <c r="AC28" s="8">
        <v>5</v>
      </c>
      <c r="AD28" s="13">
        <v>12</v>
      </c>
      <c r="AE28" s="5">
        <v>0</v>
      </c>
      <c r="AF28" s="5">
        <v>1</v>
      </c>
      <c r="AG28" s="9">
        <f t="shared" si="127"/>
        <v>10922</v>
      </c>
      <c r="AH28" s="14">
        <f t="shared" si="3"/>
        <v>99216</v>
      </c>
      <c r="AI28" s="9">
        <f t="shared" si="4"/>
        <v>91716</v>
      </c>
      <c r="AJ28" s="9">
        <f t="shared" si="5"/>
        <v>101856</v>
      </c>
      <c r="AK28" s="18">
        <v>2500</v>
      </c>
      <c r="AL28" s="18">
        <v>0</v>
      </c>
      <c r="AM28" s="19">
        <v>0</v>
      </c>
      <c r="AN28" s="19">
        <v>0</v>
      </c>
      <c r="AO28" s="18">
        <v>0</v>
      </c>
      <c r="AP28" s="19">
        <v>1400</v>
      </c>
      <c r="AQ28" s="19">
        <v>0</v>
      </c>
      <c r="AR28" s="19">
        <v>0</v>
      </c>
      <c r="AS28" s="19">
        <v>0</v>
      </c>
      <c r="AT28" s="6">
        <v>3.25</v>
      </c>
      <c r="AU28" s="9">
        <v>7643</v>
      </c>
      <c r="AV28" s="9">
        <v>0</v>
      </c>
      <c r="AW28" s="14">
        <v>0</v>
      </c>
      <c r="AX28" s="14">
        <v>0</v>
      </c>
      <c r="AY28" s="14">
        <v>0</v>
      </c>
      <c r="AZ28" s="14">
        <v>0</v>
      </c>
      <c r="BA28" s="24">
        <f t="shared" si="128"/>
        <v>0</v>
      </c>
      <c r="BB28" s="14">
        <v>0</v>
      </c>
      <c r="BC28" s="9">
        <v>625</v>
      </c>
      <c r="BD28" s="14">
        <v>0</v>
      </c>
      <c r="BE28" s="14">
        <v>1269.25</v>
      </c>
      <c r="BF28" s="14">
        <v>0</v>
      </c>
      <c r="BG28" s="14">
        <v>0</v>
      </c>
      <c r="BH28" s="14">
        <v>0</v>
      </c>
      <c r="BI28" s="9">
        <v>0</v>
      </c>
      <c r="BJ28" s="14">
        <v>0</v>
      </c>
      <c r="BK28" s="14">
        <v>0</v>
      </c>
      <c r="BL28" s="9">
        <v>810</v>
      </c>
      <c r="BM28" s="9">
        <v>1424</v>
      </c>
      <c r="BN28" s="9">
        <v>200</v>
      </c>
      <c r="BO28" s="14">
        <v>0</v>
      </c>
      <c r="BP28" s="9">
        <v>0</v>
      </c>
      <c r="BQ28" s="9">
        <v>0</v>
      </c>
      <c r="BR28" s="21">
        <f t="shared" si="129"/>
        <v>11971.25</v>
      </c>
      <c r="BS28" s="21">
        <f t="shared" si="130"/>
        <v>10077</v>
      </c>
      <c r="BT28" s="9">
        <f t="shared" si="131"/>
        <v>91716</v>
      </c>
      <c r="BU28" s="9">
        <f t="shared" si="132"/>
        <v>0</v>
      </c>
      <c r="BV28" s="9">
        <f t="shared" si="133"/>
        <v>0</v>
      </c>
      <c r="BW28" s="9">
        <f t="shared" si="134"/>
        <v>0</v>
      </c>
      <c r="BX28" s="9">
        <f t="shared" si="135"/>
        <v>0</v>
      </c>
      <c r="BY28" s="9">
        <f t="shared" si="136"/>
        <v>0</v>
      </c>
      <c r="BZ28" s="9">
        <f t="shared" si="137"/>
        <v>0</v>
      </c>
      <c r="CA28" s="9">
        <f t="shared" si="138"/>
        <v>0</v>
      </c>
      <c r="CB28" s="9">
        <f t="shared" si="139"/>
        <v>7500</v>
      </c>
      <c r="CC28" s="9">
        <f t="shared" si="140"/>
        <v>0</v>
      </c>
      <c r="CD28" s="9">
        <f t="shared" si="141"/>
        <v>15231</v>
      </c>
      <c r="CE28" s="9">
        <f t="shared" si="142"/>
        <v>0</v>
      </c>
      <c r="CF28" s="9">
        <f t="shared" si="143"/>
        <v>0</v>
      </c>
      <c r="CG28" s="9">
        <f t="shared" si="144"/>
        <v>0</v>
      </c>
      <c r="CH28" s="9">
        <f t="shared" si="145"/>
        <v>0</v>
      </c>
      <c r="CI28" s="9">
        <f t="shared" si="146"/>
        <v>0</v>
      </c>
      <c r="CJ28" s="9">
        <f t="shared" si="147"/>
        <v>0</v>
      </c>
      <c r="CK28" s="9">
        <f t="shared" si="148"/>
        <v>9720</v>
      </c>
      <c r="CL28" s="9">
        <f t="shared" si="149"/>
        <v>17088</v>
      </c>
      <c r="CM28" s="9">
        <f t="shared" si="150"/>
        <v>2400</v>
      </c>
      <c r="CN28" s="9">
        <f t="shared" si="151"/>
        <v>0</v>
      </c>
      <c r="CO28" s="9">
        <f t="shared" si="152"/>
        <v>0</v>
      </c>
      <c r="CP28" s="9">
        <f t="shared" si="153"/>
        <v>0</v>
      </c>
      <c r="CQ28" s="9">
        <f t="shared" si="154"/>
        <v>143655</v>
      </c>
      <c r="CR28" s="9">
        <f t="shared" si="155"/>
        <v>9144.0852000000014</v>
      </c>
      <c r="CS28" s="9">
        <f t="shared" si="156"/>
        <v>0</v>
      </c>
      <c r="CT28" s="9">
        <f t="shared" si="30"/>
        <v>5092.8</v>
      </c>
      <c r="CU28" s="9">
        <f t="shared" si="31"/>
        <v>5271.0479999999998</v>
      </c>
      <c r="CV28" s="9">
        <f t="shared" si="157"/>
        <v>3224.52</v>
      </c>
      <c r="CW28" s="9">
        <f t="shared" si="158"/>
        <v>4585.8</v>
      </c>
      <c r="CX28" s="9">
        <f t="shared" si="159"/>
        <v>2000</v>
      </c>
      <c r="CY28" s="9">
        <f t="shared" si="160"/>
        <v>29318.253199999999</v>
      </c>
      <c r="DA28" s="9">
        <f t="shared" si="161"/>
        <v>18203.333333333332</v>
      </c>
      <c r="DB28" s="9">
        <f t="shared" si="162"/>
        <v>0</v>
      </c>
      <c r="DC28" s="9">
        <f t="shared" si="163"/>
        <v>2115.4166666666665</v>
      </c>
      <c r="DD28" s="9">
        <f t="shared" si="164"/>
        <v>0</v>
      </c>
      <c r="DE28" s="9">
        <f t="shared" si="165"/>
        <v>0</v>
      </c>
      <c r="DF28" s="9">
        <f t="shared" si="166"/>
        <v>0</v>
      </c>
      <c r="DG28" s="9">
        <f t="shared" si="167"/>
        <v>8737.6</v>
      </c>
      <c r="DH28" s="9">
        <f t="shared" si="168"/>
        <v>1600</v>
      </c>
      <c r="DI28" s="9">
        <f t="shared" si="41"/>
        <v>1700</v>
      </c>
      <c r="DJ28" s="9">
        <f t="shared" si="42"/>
        <v>1600</v>
      </c>
      <c r="DK28" s="9">
        <f t="shared" si="43"/>
        <v>500</v>
      </c>
      <c r="DL28" s="9">
        <f t="shared" si="169"/>
        <v>0</v>
      </c>
      <c r="DM28" s="9">
        <f t="shared" si="170"/>
        <v>0</v>
      </c>
      <c r="DN28" s="9">
        <f t="shared" si="171"/>
        <v>0</v>
      </c>
      <c r="DO28" s="14">
        <v>0</v>
      </c>
      <c r="DP28" s="9">
        <f t="shared" si="172"/>
        <v>2500</v>
      </c>
      <c r="DQ28" s="9">
        <f t="shared" si="173"/>
        <v>0</v>
      </c>
      <c r="DR28" s="9">
        <f t="shared" si="46"/>
        <v>900</v>
      </c>
      <c r="DS28" s="9">
        <f t="shared" si="174"/>
        <v>0</v>
      </c>
      <c r="DT28" s="9">
        <f t="shared" si="47"/>
        <v>500</v>
      </c>
      <c r="DU28" s="9">
        <f t="shared" si="175"/>
        <v>0</v>
      </c>
      <c r="DV28" s="9">
        <f t="shared" si="176"/>
        <v>0</v>
      </c>
      <c r="DW28" s="9">
        <f t="shared" si="177"/>
        <v>0</v>
      </c>
      <c r="DX28" s="9">
        <f t="shared" si="178"/>
        <v>0</v>
      </c>
      <c r="DY28" s="9">
        <f t="shared" si="179"/>
        <v>0</v>
      </c>
      <c r="DZ28" s="9">
        <f t="shared" si="180"/>
        <v>1540.0000000000002</v>
      </c>
      <c r="EA28" s="9">
        <f t="shared" si="181"/>
        <v>0</v>
      </c>
      <c r="EB28" s="9">
        <f t="shared" si="182"/>
        <v>2640</v>
      </c>
      <c r="EC28" s="9">
        <f t="shared" si="183"/>
        <v>2292.9</v>
      </c>
      <c r="ED28" s="14">
        <v>0</v>
      </c>
      <c r="EE28" s="9">
        <f t="shared" si="50"/>
        <v>2292.9</v>
      </c>
      <c r="EF28" s="9">
        <f t="shared" si="51"/>
        <v>11464.5</v>
      </c>
      <c r="EG28" s="9">
        <f t="shared" si="52"/>
        <v>6114.4000000000005</v>
      </c>
      <c r="EH28" s="9">
        <f t="shared" si="184"/>
        <v>1273.8333333333335</v>
      </c>
      <c r="EI28" s="9">
        <f t="shared" si="185"/>
        <v>0</v>
      </c>
      <c r="EJ28" s="9">
        <f t="shared" si="186"/>
        <v>4869.3337460000012</v>
      </c>
      <c r="EK28" s="53">
        <f t="shared" si="187"/>
        <v>243817.47027933336</v>
      </c>
      <c r="EL28" s="9"/>
      <c r="EM28" s="9">
        <f t="shared" si="188"/>
        <v>2751.48</v>
      </c>
      <c r="EN28" s="9">
        <f t="shared" si="189"/>
        <v>0</v>
      </c>
      <c r="EO28" s="9">
        <f t="shared" si="190"/>
        <v>274.32255600000002</v>
      </c>
      <c r="EP28" s="9">
        <f t="shared" si="191"/>
        <v>137.57400000000001</v>
      </c>
      <c r="EQ28" s="9">
        <f t="shared" si="192"/>
        <v>279.00908999999996</v>
      </c>
      <c r="ER28" s="9">
        <f t="shared" si="193"/>
        <v>89.423099999999991</v>
      </c>
      <c r="ES28" s="9">
        <f t="shared" si="194"/>
        <v>137.57400000000001</v>
      </c>
      <c r="ET28" s="9">
        <f t="shared" si="195"/>
        <v>382.15</v>
      </c>
      <c r="EU28" s="9">
        <f t="shared" si="196"/>
        <v>183.43199999999999</v>
      </c>
      <c r="EV28" s="9">
        <f t="shared" si="197"/>
        <v>38.214999999999996</v>
      </c>
      <c r="EW28" s="9">
        <f t="shared" si="198"/>
        <v>68.786999999999992</v>
      </c>
      <c r="EX28" s="9">
        <f t="shared" si="199"/>
        <v>343.935</v>
      </c>
      <c r="EY28" s="9">
        <f t="shared" si="200"/>
        <v>183.43199999999999</v>
      </c>
      <c r="EZ28" s="9">
        <f t="shared" si="201"/>
        <v>4869.3337460000012</v>
      </c>
      <c r="FB28" s="9" t="str">
        <f t="shared" si="202"/>
        <v>21111.06.1.06</v>
      </c>
      <c r="FC28" s="21">
        <f t="shared" si="203"/>
        <v>91716</v>
      </c>
      <c r="FD28" s="21">
        <f t="shared" si="204"/>
        <v>1273.8333333333335</v>
      </c>
      <c r="FE28" s="21">
        <f t="shared" si="205"/>
        <v>0</v>
      </c>
      <c r="FF28" s="21">
        <f t="shared" si="206"/>
        <v>0</v>
      </c>
      <c r="FG28" s="21">
        <f t="shared" si="207"/>
        <v>0</v>
      </c>
      <c r="FH28" s="21">
        <f t="shared" si="208"/>
        <v>0</v>
      </c>
      <c r="FI28" s="21">
        <f t="shared" si="209"/>
        <v>0</v>
      </c>
      <c r="FJ28" s="21">
        <f t="shared" si="210"/>
        <v>0</v>
      </c>
      <c r="FK28" s="21">
        <f t="shared" si="211"/>
        <v>10140</v>
      </c>
      <c r="FL28" s="21">
        <f t="shared" si="212"/>
        <v>0</v>
      </c>
      <c r="FM28" s="21">
        <f t="shared" si="213"/>
        <v>0</v>
      </c>
      <c r="FN28" s="21">
        <f t="shared" si="214"/>
        <v>19803.333333333332</v>
      </c>
      <c r="FO28" s="21">
        <f t="shared" si="215"/>
        <v>8737.6</v>
      </c>
      <c r="FP28" s="21">
        <f t="shared" si="216"/>
        <v>0</v>
      </c>
      <c r="FQ28" s="21">
        <f t="shared" si="217"/>
        <v>2100</v>
      </c>
      <c r="FR28" s="21">
        <f t="shared" si="218"/>
        <v>1700</v>
      </c>
      <c r="FS28" s="21">
        <f t="shared" si="219"/>
        <v>17346.416666666668</v>
      </c>
      <c r="FT28" s="21">
        <f t="shared" si="220"/>
        <v>0</v>
      </c>
      <c r="FU28" s="21">
        <f t="shared" si="221"/>
        <v>0</v>
      </c>
      <c r="FV28" s="21">
        <f t="shared" si="222"/>
        <v>0</v>
      </c>
      <c r="FW28" s="21">
        <f t="shared" si="223"/>
        <v>0</v>
      </c>
      <c r="FX28" s="21">
        <f t="shared" si="224"/>
        <v>0</v>
      </c>
      <c r="FY28" s="21">
        <f t="shared" si="225"/>
        <v>0</v>
      </c>
      <c r="FZ28" s="21">
        <f t="shared" si="226"/>
        <v>0</v>
      </c>
      <c r="GA28" s="21">
        <f t="shared" si="227"/>
        <v>9144.0852000000014</v>
      </c>
      <c r="GB28" s="21">
        <f t="shared" si="228"/>
        <v>0</v>
      </c>
      <c r="GC28" s="21">
        <f t="shared" si="229"/>
        <v>5092.8</v>
      </c>
      <c r="GD28" s="21">
        <f t="shared" si="230"/>
        <v>5271.0479999999998</v>
      </c>
      <c r="GE28" s="21">
        <f t="shared" si="231"/>
        <v>3224.52</v>
      </c>
      <c r="GF28" s="21">
        <f t="shared" si="232"/>
        <v>2000</v>
      </c>
      <c r="GG28" s="21">
        <f t="shared" si="233"/>
        <v>4585.8</v>
      </c>
      <c r="GH28" s="21">
        <f t="shared" si="234"/>
        <v>0</v>
      </c>
      <c r="GI28" s="21">
        <f t="shared" si="235"/>
        <v>9720</v>
      </c>
      <c r="GJ28" s="21">
        <f t="shared" si="236"/>
        <v>17088</v>
      </c>
      <c r="GK28" s="21">
        <f t="shared" si="237"/>
        <v>2400</v>
      </c>
      <c r="GL28" s="21">
        <f t="shared" si="238"/>
        <v>2500</v>
      </c>
      <c r="GM28" s="21">
        <f t="shared" si="239"/>
        <v>0</v>
      </c>
      <c r="GN28" s="21">
        <f t="shared" si="240"/>
        <v>0</v>
      </c>
      <c r="GO28" s="21">
        <f t="shared" si="241"/>
        <v>0</v>
      </c>
      <c r="GP28" s="21">
        <f t="shared" si="242"/>
        <v>500</v>
      </c>
      <c r="GQ28" s="21">
        <f t="shared" si="243"/>
        <v>0</v>
      </c>
      <c r="GR28" s="21">
        <f t="shared" si="244"/>
        <v>0</v>
      </c>
      <c r="GS28" s="21">
        <f t="shared" si="245"/>
        <v>0</v>
      </c>
      <c r="GT28" s="21">
        <f t="shared" si="246"/>
        <v>0</v>
      </c>
      <c r="GU28" s="21">
        <f t="shared" si="247"/>
        <v>0</v>
      </c>
      <c r="GV28" s="21">
        <f t="shared" si="248"/>
        <v>900</v>
      </c>
      <c r="GW28" s="21">
        <f t="shared" si="249"/>
        <v>0</v>
      </c>
      <c r="GX28" s="21">
        <f t="shared" si="250"/>
        <v>0</v>
      </c>
      <c r="GY28" s="21">
        <f t="shared" si="251"/>
        <v>1540.0000000000002</v>
      </c>
      <c r="GZ28" s="21">
        <f t="shared" si="252"/>
        <v>0</v>
      </c>
      <c r="HA28" s="21">
        <f t="shared" si="253"/>
        <v>2292.9</v>
      </c>
      <c r="HB28" s="21">
        <f t="shared" si="254"/>
        <v>2292.9</v>
      </c>
      <c r="HC28" s="21">
        <f t="shared" si="255"/>
        <v>0</v>
      </c>
      <c r="HD28" s="21">
        <f t="shared" si="256"/>
        <v>0</v>
      </c>
      <c r="HE28" s="21">
        <v>0</v>
      </c>
      <c r="HF28" s="21">
        <f t="shared" si="257"/>
        <v>4869.3337460000012</v>
      </c>
      <c r="HG28" s="21">
        <f t="shared" si="258"/>
        <v>11464.5</v>
      </c>
      <c r="HH28" s="21">
        <f t="shared" si="259"/>
        <v>6114.4000000000005</v>
      </c>
      <c r="HI28" s="21">
        <f t="shared" si="260"/>
        <v>243817.47027933327</v>
      </c>
      <c r="HJ28" s="21">
        <f t="shared" si="261"/>
        <v>0</v>
      </c>
      <c r="HK28" s="21">
        <f t="shared" si="262"/>
        <v>4788.7</v>
      </c>
      <c r="HL28" s="21">
        <f t="shared" si="263"/>
        <v>248606.17027933328</v>
      </c>
      <c r="HM28" s="21">
        <f t="shared" si="264"/>
        <v>0</v>
      </c>
    </row>
    <row r="29" spans="3:221" s="6" customFormat="1" ht="12.75">
      <c r="C29" s="8">
        <v>22</v>
      </c>
      <c r="D29" s="6" t="s">
        <v>341</v>
      </c>
      <c r="E29" s="6" t="str">
        <f t="shared" si="0"/>
        <v>21111.06.1.06</v>
      </c>
      <c r="F29" s="6" t="str">
        <f t="shared" si="1"/>
        <v>99-001</v>
      </c>
      <c r="G29" s="6" t="str">
        <f t="shared" si="2"/>
        <v>1.5.08.26.001</v>
      </c>
      <c r="H29" s="27" t="s">
        <v>128</v>
      </c>
      <c r="I29" s="27" t="s">
        <v>105</v>
      </c>
      <c r="J29" s="17" t="s">
        <v>57</v>
      </c>
      <c r="K29" s="6" t="s">
        <v>167</v>
      </c>
      <c r="L29" s="6" t="s">
        <v>77</v>
      </c>
      <c r="M29" s="7" t="s">
        <v>2</v>
      </c>
      <c r="N29" s="7" t="s">
        <v>162</v>
      </c>
      <c r="Q29" s="29"/>
      <c r="R29" s="6" t="s">
        <v>220</v>
      </c>
      <c r="S29" s="6" t="s">
        <v>130</v>
      </c>
      <c r="T29" s="6" t="s">
        <v>78</v>
      </c>
      <c r="U29" s="8">
        <v>0</v>
      </c>
      <c r="V29" s="13">
        <v>31</v>
      </c>
      <c r="W29" s="28">
        <v>11</v>
      </c>
      <c r="X29" s="8">
        <v>50</v>
      </c>
      <c r="Y29" s="8">
        <v>24</v>
      </c>
      <c r="Z29" s="8">
        <v>0</v>
      </c>
      <c r="AA29" s="8">
        <v>0</v>
      </c>
      <c r="AB29" s="8">
        <v>0</v>
      </c>
      <c r="AC29" s="8">
        <v>5</v>
      </c>
      <c r="AD29" s="13">
        <v>12</v>
      </c>
      <c r="AE29" s="5">
        <v>0</v>
      </c>
      <c r="AF29" s="5">
        <v>0</v>
      </c>
      <c r="AG29" s="9">
        <f t="shared" si="127"/>
        <v>11346</v>
      </c>
      <c r="AH29" s="14">
        <f t="shared" si="3"/>
        <v>104832</v>
      </c>
      <c r="AI29" s="9">
        <f t="shared" si="4"/>
        <v>97332</v>
      </c>
      <c r="AJ29" s="9">
        <f t="shared" si="5"/>
        <v>104832</v>
      </c>
      <c r="AK29" s="18">
        <v>2500</v>
      </c>
      <c r="AL29" s="18">
        <v>0</v>
      </c>
      <c r="AM29" s="19">
        <v>0</v>
      </c>
      <c r="AN29" s="19">
        <v>0</v>
      </c>
      <c r="AO29" s="18">
        <v>0</v>
      </c>
      <c r="AP29" s="19">
        <v>0</v>
      </c>
      <c r="AQ29" s="19">
        <v>0</v>
      </c>
      <c r="AR29" s="19">
        <v>0</v>
      </c>
      <c r="AS29" s="19">
        <v>1400</v>
      </c>
      <c r="AT29" s="6">
        <v>6.5</v>
      </c>
      <c r="AU29" s="9">
        <v>8111</v>
      </c>
      <c r="AV29" s="9">
        <v>0</v>
      </c>
      <c r="AW29" s="14">
        <v>0</v>
      </c>
      <c r="AX29" s="14">
        <v>0</v>
      </c>
      <c r="AY29" s="14">
        <v>0</v>
      </c>
      <c r="AZ29" s="14">
        <v>0</v>
      </c>
      <c r="BA29" s="24">
        <f t="shared" si="128"/>
        <v>0</v>
      </c>
      <c r="BB29" s="14">
        <v>0</v>
      </c>
      <c r="BC29" s="9">
        <v>625</v>
      </c>
      <c r="BD29" s="14">
        <v>0</v>
      </c>
      <c r="BE29" s="14">
        <v>1269.25</v>
      </c>
      <c r="BF29" s="14">
        <v>0</v>
      </c>
      <c r="BG29" s="14">
        <v>0</v>
      </c>
      <c r="BH29" s="14">
        <v>0</v>
      </c>
      <c r="BI29" s="9">
        <v>0</v>
      </c>
      <c r="BJ29" s="14">
        <v>0</v>
      </c>
      <c r="BK29" s="14">
        <v>0</v>
      </c>
      <c r="BL29" s="9">
        <v>810</v>
      </c>
      <c r="BM29" s="9">
        <v>1800</v>
      </c>
      <c r="BN29" s="9">
        <v>0</v>
      </c>
      <c r="BO29" s="14">
        <v>0</v>
      </c>
      <c r="BP29" s="9">
        <v>0</v>
      </c>
      <c r="BQ29" s="9">
        <v>0</v>
      </c>
      <c r="BR29" s="21">
        <f t="shared" si="129"/>
        <v>12615.25</v>
      </c>
      <c r="BS29" s="21">
        <f t="shared" si="130"/>
        <v>10721</v>
      </c>
      <c r="BT29" s="9">
        <f t="shared" si="131"/>
        <v>97332</v>
      </c>
      <c r="BU29" s="9">
        <f t="shared" si="132"/>
        <v>0</v>
      </c>
      <c r="BV29" s="9">
        <f t="shared" si="133"/>
        <v>0</v>
      </c>
      <c r="BW29" s="9">
        <f t="shared" si="134"/>
        <v>0</v>
      </c>
      <c r="BX29" s="9">
        <f t="shared" si="135"/>
        <v>0</v>
      </c>
      <c r="BY29" s="9">
        <f t="shared" si="136"/>
        <v>0</v>
      </c>
      <c r="BZ29" s="9">
        <f t="shared" si="137"/>
        <v>0</v>
      </c>
      <c r="CA29" s="9">
        <f t="shared" si="138"/>
        <v>0</v>
      </c>
      <c r="CB29" s="9">
        <f t="shared" si="139"/>
        <v>7500</v>
      </c>
      <c r="CC29" s="9">
        <f t="shared" si="140"/>
        <v>0</v>
      </c>
      <c r="CD29" s="9">
        <f t="shared" si="141"/>
        <v>15231</v>
      </c>
      <c r="CE29" s="9">
        <f t="shared" si="142"/>
        <v>0</v>
      </c>
      <c r="CF29" s="9">
        <f t="shared" si="143"/>
        <v>0</v>
      </c>
      <c r="CG29" s="9">
        <f t="shared" si="144"/>
        <v>0</v>
      </c>
      <c r="CH29" s="9">
        <f t="shared" si="145"/>
        <v>0</v>
      </c>
      <c r="CI29" s="9">
        <f t="shared" si="146"/>
        <v>0</v>
      </c>
      <c r="CJ29" s="9">
        <f t="shared" si="147"/>
        <v>0</v>
      </c>
      <c r="CK29" s="9">
        <f t="shared" si="148"/>
        <v>9720</v>
      </c>
      <c r="CL29" s="9">
        <f t="shared" si="149"/>
        <v>21600</v>
      </c>
      <c r="CM29" s="9">
        <f t="shared" si="150"/>
        <v>0</v>
      </c>
      <c r="CN29" s="9">
        <f t="shared" si="151"/>
        <v>0</v>
      </c>
      <c r="CO29" s="9">
        <f t="shared" si="152"/>
        <v>0</v>
      </c>
      <c r="CP29" s="9">
        <f t="shared" si="153"/>
        <v>0</v>
      </c>
      <c r="CQ29" s="9">
        <f t="shared" si="154"/>
        <v>151383</v>
      </c>
      <c r="CR29" s="9">
        <f t="shared" si="155"/>
        <v>9704.0004000000008</v>
      </c>
      <c r="CS29" s="9">
        <f t="shared" si="156"/>
        <v>0</v>
      </c>
      <c r="CT29" s="9">
        <f t="shared" si="30"/>
        <v>5241.6000000000004</v>
      </c>
      <c r="CU29" s="9">
        <f t="shared" si="31"/>
        <v>5425.0559999999996</v>
      </c>
      <c r="CV29" s="9">
        <f t="shared" si="157"/>
        <v>6814.08</v>
      </c>
      <c r="CW29" s="9">
        <f t="shared" si="158"/>
        <v>4866.6000000000004</v>
      </c>
      <c r="CX29" s="9">
        <f t="shared" si="159"/>
        <v>2000</v>
      </c>
      <c r="CY29" s="9">
        <f t="shared" si="160"/>
        <v>34051.3364</v>
      </c>
      <c r="DA29" s="9">
        <f t="shared" si="161"/>
        <v>18910</v>
      </c>
      <c r="DB29" s="9">
        <f t="shared" si="162"/>
        <v>0</v>
      </c>
      <c r="DC29" s="9">
        <f t="shared" si="163"/>
        <v>2115.4166666666665</v>
      </c>
      <c r="DD29" s="9">
        <f t="shared" si="164"/>
        <v>0</v>
      </c>
      <c r="DE29" s="9">
        <f t="shared" si="165"/>
        <v>0</v>
      </c>
      <c r="DF29" s="9">
        <f t="shared" si="166"/>
        <v>0</v>
      </c>
      <c r="DG29" s="9">
        <f t="shared" si="167"/>
        <v>9076.7999999999993</v>
      </c>
      <c r="DH29" s="9">
        <f t="shared" si="168"/>
        <v>1600</v>
      </c>
      <c r="DI29" s="9">
        <f t="shared" si="41"/>
        <v>1700</v>
      </c>
      <c r="DJ29" s="9">
        <f t="shared" si="42"/>
        <v>1600</v>
      </c>
      <c r="DK29" s="9">
        <f t="shared" si="43"/>
        <v>500</v>
      </c>
      <c r="DL29" s="9">
        <f t="shared" si="169"/>
        <v>0</v>
      </c>
      <c r="DM29" s="9">
        <f t="shared" si="170"/>
        <v>0</v>
      </c>
      <c r="DN29" s="9">
        <f t="shared" si="171"/>
        <v>0</v>
      </c>
      <c r="DO29" s="14">
        <v>0</v>
      </c>
      <c r="DP29" s="9">
        <f t="shared" si="172"/>
        <v>0</v>
      </c>
      <c r="DQ29" s="9">
        <f t="shared" si="173"/>
        <v>2500</v>
      </c>
      <c r="DR29" s="9">
        <f t="shared" si="46"/>
        <v>900</v>
      </c>
      <c r="DS29" s="9">
        <f t="shared" si="174"/>
        <v>0</v>
      </c>
      <c r="DT29" s="9">
        <f t="shared" si="47"/>
        <v>500</v>
      </c>
      <c r="DU29" s="9">
        <f t="shared" si="175"/>
        <v>2800</v>
      </c>
      <c r="DV29" s="9">
        <f t="shared" si="176"/>
        <v>0</v>
      </c>
      <c r="DW29" s="9">
        <f t="shared" si="177"/>
        <v>0</v>
      </c>
      <c r="DX29" s="9">
        <f t="shared" si="178"/>
        <v>0</v>
      </c>
      <c r="DY29" s="9">
        <f t="shared" si="179"/>
        <v>0</v>
      </c>
      <c r="DZ29" s="9">
        <f t="shared" si="180"/>
        <v>0</v>
      </c>
      <c r="EA29" s="9">
        <f t="shared" si="181"/>
        <v>0</v>
      </c>
      <c r="EB29" s="9">
        <f t="shared" si="182"/>
        <v>0</v>
      </c>
      <c r="EC29" s="9">
        <f t="shared" si="183"/>
        <v>2433.2999999999997</v>
      </c>
      <c r="ED29" s="14">
        <v>0</v>
      </c>
      <c r="EE29" s="9">
        <f t="shared" si="50"/>
        <v>0</v>
      </c>
      <c r="EF29" s="9">
        <f t="shared" si="51"/>
        <v>0</v>
      </c>
      <c r="EG29" s="9">
        <f t="shared" si="52"/>
        <v>0</v>
      </c>
      <c r="EH29" s="9">
        <f t="shared" si="184"/>
        <v>1351.8333333333335</v>
      </c>
      <c r="EI29" s="9">
        <f t="shared" si="185"/>
        <v>0</v>
      </c>
      <c r="EJ29" s="9">
        <f t="shared" si="186"/>
        <v>4484.7503420000003</v>
      </c>
      <c r="EK29" s="53">
        <f t="shared" si="187"/>
        <v>235906.43674199999</v>
      </c>
      <c r="EL29" s="9"/>
      <c r="EM29" s="9">
        <f t="shared" si="188"/>
        <v>2919.96</v>
      </c>
      <c r="EN29" s="9">
        <f t="shared" si="189"/>
        <v>0</v>
      </c>
      <c r="EO29" s="9">
        <f t="shared" si="190"/>
        <v>291.12001200000003</v>
      </c>
      <c r="EP29" s="9">
        <f t="shared" si="191"/>
        <v>145.99800000000002</v>
      </c>
      <c r="EQ29" s="9">
        <f t="shared" si="192"/>
        <v>151.10792999999998</v>
      </c>
      <c r="ER29" s="9">
        <f t="shared" si="193"/>
        <v>189.79740000000001</v>
      </c>
      <c r="ES29" s="9">
        <f t="shared" si="194"/>
        <v>145.99800000000002</v>
      </c>
      <c r="ET29" s="9">
        <f t="shared" si="195"/>
        <v>405.55</v>
      </c>
      <c r="EU29" s="9">
        <f t="shared" si="196"/>
        <v>194.66400000000002</v>
      </c>
      <c r="EV29" s="9">
        <f t="shared" si="197"/>
        <v>40.555000000000007</v>
      </c>
      <c r="EW29" s="9">
        <f t="shared" si="198"/>
        <v>0</v>
      </c>
      <c r="EX29" s="9">
        <f t="shared" si="199"/>
        <v>0</v>
      </c>
      <c r="EY29" s="9">
        <f t="shared" si="200"/>
        <v>0</v>
      </c>
      <c r="EZ29" s="9">
        <f t="shared" si="201"/>
        <v>4484.7503420000003</v>
      </c>
      <c r="FB29" s="9" t="str">
        <f t="shared" si="202"/>
        <v>21111.06.1.06</v>
      </c>
      <c r="FC29" s="21">
        <f t="shared" si="203"/>
        <v>97332</v>
      </c>
      <c r="FD29" s="21">
        <f t="shared" si="204"/>
        <v>1351.8333333333335</v>
      </c>
      <c r="FE29" s="21">
        <f t="shared" si="205"/>
        <v>0</v>
      </c>
      <c r="FF29" s="21">
        <f t="shared" si="206"/>
        <v>0</v>
      </c>
      <c r="FG29" s="21">
        <f t="shared" si="207"/>
        <v>0</v>
      </c>
      <c r="FH29" s="21">
        <f t="shared" si="208"/>
        <v>0</v>
      </c>
      <c r="FI29" s="21">
        <f t="shared" si="209"/>
        <v>0</v>
      </c>
      <c r="FJ29" s="21">
        <f t="shared" si="210"/>
        <v>0</v>
      </c>
      <c r="FK29" s="21">
        <f t="shared" si="211"/>
        <v>7500</v>
      </c>
      <c r="FL29" s="21">
        <f t="shared" si="212"/>
        <v>0</v>
      </c>
      <c r="FM29" s="21">
        <f t="shared" si="213"/>
        <v>0</v>
      </c>
      <c r="FN29" s="21">
        <f t="shared" si="214"/>
        <v>20510</v>
      </c>
      <c r="FO29" s="21">
        <f t="shared" si="215"/>
        <v>9076.7999999999993</v>
      </c>
      <c r="FP29" s="21">
        <f t="shared" si="216"/>
        <v>0</v>
      </c>
      <c r="FQ29" s="21">
        <f t="shared" si="217"/>
        <v>2100</v>
      </c>
      <c r="FR29" s="21">
        <f t="shared" si="218"/>
        <v>1700</v>
      </c>
      <c r="FS29" s="21">
        <f t="shared" si="219"/>
        <v>17346.416666666668</v>
      </c>
      <c r="FT29" s="21">
        <f t="shared" si="220"/>
        <v>0</v>
      </c>
      <c r="FU29" s="21">
        <f t="shared" si="221"/>
        <v>0</v>
      </c>
      <c r="FV29" s="21">
        <f t="shared" si="222"/>
        <v>0</v>
      </c>
      <c r="FW29" s="21">
        <f t="shared" si="223"/>
        <v>0</v>
      </c>
      <c r="FX29" s="21">
        <f t="shared" si="224"/>
        <v>0</v>
      </c>
      <c r="FY29" s="21">
        <f t="shared" si="225"/>
        <v>0</v>
      </c>
      <c r="FZ29" s="21">
        <f t="shared" si="226"/>
        <v>0</v>
      </c>
      <c r="GA29" s="21">
        <f t="shared" si="227"/>
        <v>9704.0004000000008</v>
      </c>
      <c r="GB29" s="21">
        <f t="shared" si="228"/>
        <v>0</v>
      </c>
      <c r="GC29" s="21">
        <f t="shared" si="229"/>
        <v>5241.6000000000004</v>
      </c>
      <c r="GD29" s="21">
        <f t="shared" si="230"/>
        <v>5425.0559999999996</v>
      </c>
      <c r="GE29" s="21">
        <f t="shared" si="231"/>
        <v>6814.08</v>
      </c>
      <c r="GF29" s="21">
        <f t="shared" si="232"/>
        <v>2000</v>
      </c>
      <c r="GG29" s="21">
        <f t="shared" si="233"/>
        <v>4866.6000000000004</v>
      </c>
      <c r="GH29" s="21">
        <f t="shared" si="234"/>
        <v>0</v>
      </c>
      <c r="GI29" s="21">
        <f t="shared" si="235"/>
        <v>9720</v>
      </c>
      <c r="GJ29" s="21">
        <f t="shared" si="236"/>
        <v>21600</v>
      </c>
      <c r="GK29" s="21">
        <f t="shared" si="237"/>
        <v>0</v>
      </c>
      <c r="GL29" s="21">
        <f t="shared" si="238"/>
        <v>0</v>
      </c>
      <c r="GM29" s="21">
        <f t="shared" si="239"/>
        <v>2500</v>
      </c>
      <c r="GN29" s="21">
        <f t="shared" si="240"/>
        <v>0</v>
      </c>
      <c r="GO29" s="21">
        <f t="shared" si="241"/>
        <v>0</v>
      </c>
      <c r="GP29" s="21">
        <f t="shared" si="242"/>
        <v>500</v>
      </c>
      <c r="GQ29" s="21">
        <f t="shared" si="243"/>
        <v>0</v>
      </c>
      <c r="GR29" s="21">
        <f t="shared" si="244"/>
        <v>0</v>
      </c>
      <c r="GS29" s="21">
        <f t="shared" si="245"/>
        <v>0</v>
      </c>
      <c r="GT29" s="21">
        <f t="shared" si="246"/>
        <v>2800</v>
      </c>
      <c r="GU29" s="21">
        <f t="shared" si="247"/>
        <v>0</v>
      </c>
      <c r="GV29" s="21">
        <f t="shared" si="248"/>
        <v>900</v>
      </c>
      <c r="GW29" s="21">
        <f t="shared" si="249"/>
        <v>0</v>
      </c>
      <c r="GX29" s="21">
        <f t="shared" si="250"/>
        <v>0</v>
      </c>
      <c r="GY29" s="21">
        <f t="shared" si="251"/>
        <v>0</v>
      </c>
      <c r="GZ29" s="21">
        <f t="shared" si="252"/>
        <v>0</v>
      </c>
      <c r="HA29" s="21">
        <f t="shared" si="253"/>
        <v>0</v>
      </c>
      <c r="HB29" s="21">
        <f t="shared" si="254"/>
        <v>2433.2999999999997</v>
      </c>
      <c r="HC29" s="21">
        <f t="shared" si="255"/>
        <v>0</v>
      </c>
      <c r="HD29" s="21">
        <f t="shared" si="256"/>
        <v>0</v>
      </c>
      <c r="HE29" s="21">
        <v>0</v>
      </c>
      <c r="HF29" s="21">
        <f t="shared" si="257"/>
        <v>4484.7503420000003</v>
      </c>
      <c r="HG29" s="21">
        <f t="shared" si="258"/>
        <v>0</v>
      </c>
      <c r="HH29" s="21">
        <f t="shared" si="259"/>
        <v>0</v>
      </c>
      <c r="HI29" s="21">
        <f t="shared" si="260"/>
        <v>235906.43674199999</v>
      </c>
      <c r="HJ29" s="21">
        <f t="shared" si="261"/>
        <v>0</v>
      </c>
      <c r="HK29" s="21">
        <f t="shared" si="262"/>
        <v>4937.0999999999995</v>
      </c>
      <c r="HL29" s="21">
        <f t="shared" si="263"/>
        <v>240843.536742</v>
      </c>
      <c r="HM29" s="21">
        <f t="shared" si="264"/>
        <v>0</v>
      </c>
    </row>
    <row r="30" spans="3:221" s="6" customFormat="1" ht="12.75">
      <c r="C30" s="8">
        <v>23</v>
      </c>
      <c r="D30" s="6" t="s">
        <v>341</v>
      </c>
      <c r="E30" s="6" t="str">
        <f t="shared" si="0"/>
        <v>21111.06.1.06</v>
      </c>
      <c r="F30" s="6" t="str">
        <f t="shared" si="1"/>
        <v>99-001</v>
      </c>
      <c r="G30" s="6" t="str">
        <f t="shared" si="2"/>
        <v>1.5.08.26.001</v>
      </c>
      <c r="H30" s="27" t="s">
        <v>123</v>
      </c>
      <c r="I30" s="27" t="s">
        <v>25</v>
      </c>
      <c r="J30" s="17" t="s">
        <v>20</v>
      </c>
      <c r="K30" s="6" t="s">
        <v>167</v>
      </c>
      <c r="L30" s="6" t="s">
        <v>77</v>
      </c>
      <c r="M30" s="7" t="s">
        <v>11</v>
      </c>
      <c r="N30" s="7" t="s">
        <v>162</v>
      </c>
      <c r="Q30" s="29"/>
      <c r="R30" s="6" t="s">
        <v>220</v>
      </c>
      <c r="S30" s="6" t="s">
        <v>129</v>
      </c>
      <c r="T30" s="6" t="s">
        <v>78</v>
      </c>
      <c r="U30" s="8">
        <v>11</v>
      </c>
      <c r="V30" s="13">
        <v>33</v>
      </c>
      <c r="W30" s="28">
        <v>5</v>
      </c>
      <c r="X30" s="8">
        <v>50</v>
      </c>
      <c r="Y30" s="8">
        <v>24</v>
      </c>
      <c r="Z30" s="8">
        <v>24</v>
      </c>
      <c r="AA30" s="8">
        <v>45</v>
      </c>
      <c r="AB30" s="8">
        <v>9</v>
      </c>
      <c r="AC30" s="8">
        <v>5</v>
      </c>
      <c r="AD30" s="13">
        <v>12</v>
      </c>
      <c r="AE30" s="5">
        <v>0</v>
      </c>
      <c r="AF30" s="5">
        <v>0</v>
      </c>
      <c r="AG30" s="9">
        <f t="shared" si="127"/>
        <v>11512.25</v>
      </c>
      <c r="AH30" s="14">
        <f t="shared" si="3"/>
        <v>93696</v>
      </c>
      <c r="AI30" s="9">
        <f t="shared" si="4"/>
        <v>130647</v>
      </c>
      <c r="AJ30" s="9">
        <f t="shared" si="5"/>
        <v>138147</v>
      </c>
      <c r="AK30" s="18">
        <v>2500</v>
      </c>
      <c r="AL30" s="18">
        <v>0</v>
      </c>
      <c r="AM30" s="18">
        <v>400</v>
      </c>
      <c r="AN30" s="18">
        <v>0</v>
      </c>
      <c r="AO30" s="18">
        <v>0</v>
      </c>
      <c r="AP30" s="18">
        <v>0</v>
      </c>
      <c r="AQ30" s="18">
        <v>0</v>
      </c>
      <c r="AR30" s="19">
        <v>0</v>
      </c>
      <c r="AS30" s="18">
        <v>0</v>
      </c>
      <c r="AT30" s="6">
        <v>3.25</v>
      </c>
      <c r="AU30" s="9">
        <v>0</v>
      </c>
      <c r="AV30" s="9">
        <v>7183</v>
      </c>
      <c r="AW30" s="14">
        <v>0</v>
      </c>
      <c r="AX30" s="14">
        <v>0</v>
      </c>
      <c r="AY30" s="14">
        <v>0</v>
      </c>
      <c r="AZ30" s="14">
        <v>0</v>
      </c>
      <c r="BA30" s="24">
        <f t="shared" si="128"/>
        <v>0</v>
      </c>
      <c r="BB30" s="14">
        <v>0</v>
      </c>
      <c r="BC30" s="9">
        <v>625</v>
      </c>
      <c r="BD30" s="14">
        <v>0</v>
      </c>
      <c r="BE30" s="14">
        <v>0</v>
      </c>
      <c r="BF30" s="14">
        <v>0</v>
      </c>
      <c r="BG30" s="14">
        <v>0</v>
      </c>
      <c r="BH30" s="14">
        <v>0</v>
      </c>
      <c r="BI30" s="9">
        <v>2435</v>
      </c>
      <c r="BJ30" s="14">
        <v>1269.25</v>
      </c>
      <c r="BK30" s="14">
        <v>0</v>
      </c>
      <c r="BL30" s="9">
        <v>0</v>
      </c>
      <c r="BM30" s="9">
        <v>0</v>
      </c>
      <c r="BN30" s="9">
        <v>0</v>
      </c>
      <c r="BO30" s="14">
        <v>0</v>
      </c>
      <c r="BP30" s="9">
        <v>0</v>
      </c>
      <c r="BQ30" s="9">
        <v>0</v>
      </c>
      <c r="BR30" s="21">
        <f t="shared" si="129"/>
        <v>11512.25</v>
      </c>
      <c r="BS30" s="21">
        <f t="shared" si="130"/>
        <v>9618</v>
      </c>
      <c r="BT30" s="9">
        <f t="shared" si="131"/>
        <v>0</v>
      </c>
      <c r="BU30" s="9">
        <f t="shared" si="132"/>
        <v>86196</v>
      </c>
      <c r="BV30" s="9">
        <f t="shared" si="133"/>
        <v>0</v>
      </c>
      <c r="BW30" s="9">
        <f t="shared" si="134"/>
        <v>0</v>
      </c>
      <c r="BX30" s="9">
        <f t="shared" si="135"/>
        <v>0</v>
      </c>
      <c r="BY30" s="9">
        <f t="shared" si="136"/>
        <v>0</v>
      </c>
      <c r="BZ30" s="9">
        <f t="shared" si="137"/>
        <v>0</v>
      </c>
      <c r="CA30" s="9">
        <f t="shared" si="138"/>
        <v>0</v>
      </c>
      <c r="CB30" s="9">
        <f t="shared" si="139"/>
        <v>7500</v>
      </c>
      <c r="CC30" s="9">
        <f t="shared" si="140"/>
        <v>0</v>
      </c>
      <c r="CD30" s="9">
        <f t="shared" si="141"/>
        <v>0</v>
      </c>
      <c r="CE30" s="9">
        <f t="shared" si="142"/>
        <v>0</v>
      </c>
      <c r="CF30" s="9">
        <f t="shared" si="143"/>
        <v>0</v>
      </c>
      <c r="CG30" s="9">
        <f t="shared" si="144"/>
        <v>0</v>
      </c>
      <c r="CH30" s="9">
        <f t="shared" si="145"/>
        <v>29220</v>
      </c>
      <c r="CI30" s="9">
        <f t="shared" si="146"/>
        <v>15231</v>
      </c>
      <c r="CJ30" s="9">
        <f t="shared" si="147"/>
        <v>0</v>
      </c>
      <c r="CK30" s="9">
        <f t="shared" si="148"/>
        <v>0</v>
      </c>
      <c r="CL30" s="9">
        <f t="shared" si="149"/>
        <v>0</v>
      </c>
      <c r="CM30" s="9">
        <f t="shared" si="150"/>
        <v>0</v>
      </c>
      <c r="CN30" s="9">
        <f t="shared" si="151"/>
        <v>0</v>
      </c>
      <c r="CO30" s="9">
        <f t="shared" si="152"/>
        <v>0</v>
      </c>
      <c r="CP30" s="9">
        <f t="shared" si="153"/>
        <v>0</v>
      </c>
      <c r="CQ30" s="9">
        <f t="shared" si="154"/>
        <v>138147</v>
      </c>
      <c r="CR30" s="9">
        <f t="shared" si="155"/>
        <v>13025.505900000002</v>
      </c>
      <c r="CS30" s="9">
        <f t="shared" si="156"/>
        <v>0</v>
      </c>
      <c r="CT30" s="9">
        <f t="shared" si="30"/>
        <v>6907.35</v>
      </c>
      <c r="CU30" s="9">
        <f t="shared" si="31"/>
        <v>7149.10725</v>
      </c>
      <c r="CV30" s="9">
        <f t="shared" si="157"/>
        <v>3045.12</v>
      </c>
      <c r="CW30" s="9">
        <f t="shared" si="158"/>
        <v>4309.8</v>
      </c>
      <c r="CX30" s="9">
        <f t="shared" si="159"/>
        <v>2000</v>
      </c>
      <c r="CY30" s="9">
        <f t="shared" si="160"/>
        <v>36436.883150000001</v>
      </c>
      <c r="DA30" s="9">
        <f t="shared" si="161"/>
        <v>19187.083333333332</v>
      </c>
      <c r="DB30" s="9">
        <f t="shared" si="162"/>
        <v>0</v>
      </c>
      <c r="DC30" s="9">
        <f t="shared" si="163"/>
        <v>0</v>
      </c>
      <c r="DD30" s="9">
        <f t="shared" si="164"/>
        <v>0</v>
      </c>
      <c r="DE30" s="9">
        <f t="shared" si="165"/>
        <v>0</v>
      </c>
      <c r="DF30" s="9">
        <f t="shared" si="166"/>
        <v>0</v>
      </c>
      <c r="DG30" s="9">
        <f t="shared" si="167"/>
        <v>9209.7999999999993</v>
      </c>
      <c r="DH30" s="9">
        <f t="shared" si="168"/>
        <v>1600</v>
      </c>
      <c r="DI30" s="9">
        <f t="shared" si="41"/>
        <v>2500</v>
      </c>
      <c r="DJ30" s="9">
        <f t="shared" si="42"/>
        <v>1850</v>
      </c>
      <c r="DK30" s="9">
        <f t="shared" si="43"/>
        <v>500</v>
      </c>
      <c r="DL30" s="9">
        <f t="shared" si="169"/>
        <v>0</v>
      </c>
      <c r="DM30" s="9">
        <f t="shared" si="170"/>
        <v>153880.40833333333</v>
      </c>
      <c r="DN30" s="9">
        <f t="shared" si="171"/>
        <v>0</v>
      </c>
      <c r="DO30" s="14">
        <v>0</v>
      </c>
      <c r="DP30" s="9">
        <f t="shared" si="172"/>
        <v>2500</v>
      </c>
      <c r="DQ30" s="9">
        <f t="shared" si="173"/>
        <v>0</v>
      </c>
      <c r="DR30" s="9">
        <f t="shared" si="46"/>
        <v>1000</v>
      </c>
      <c r="DS30" s="9">
        <f t="shared" si="174"/>
        <v>0</v>
      </c>
      <c r="DT30" s="9">
        <f t="shared" si="47"/>
        <v>500</v>
      </c>
      <c r="DU30" s="9">
        <f t="shared" si="175"/>
        <v>0</v>
      </c>
      <c r="DV30" s="9">
        <f t="shared" si="176"/>
        <v>0</v>
      </c>
      <c r="DW30" s="9">
        <f t="shared" si="177"/>
        <v>0</v>
      </c>
      <c r="DX30" s="9">
        <f t="shared" si="178"/>
        <v>0</v>
      </c>
      <c r="DY30" s="9">
        <f t="shared" si="179"/>
        <v>0</v>
      </c>
      <c r="DZ30" s="9">
        <f t="shared" si="180"/>
        <v>0</v>
      </c>
      <c r="EA30" s="9">
        <f t="shared" si="181"/>
        <v>440.00000000000006</v>
      </c>
      <c r="EB30" s="9">
        <f t="shared" si="182"/>
        <v>0</v>
      </c>
      <c r="EC30" s="9">
        <f t="shared" si="183"/>
        <v>2154.9</v>
      </c>
      <c r="ED30" s="14">
        <v>0</v>
      </c>
      <c r="EE30" s="9">
        <f t="shared" si="50"/>
        <v>2154.9</v>
      </c>
      <c r="EF30" s="9">
        <f t="shared" si="51"/>
        <v>10774.5</v>
      </c>
      <c r="EG30" s="9">
        <f t="shared" si="52"/>
        <v>5746.4</v>
      </c>
      <c r="EH30" s="9">
        <f t="shared" si="184"/>
        <v>0</v>
      </c>
      <c r="EI30" s="9">
        <f t="shared" si="185"/>
        <v>1197.1666666666667</v>
      </c>
      <c r="EJ30" s="9">
        <f t="shared" si="186"/>
        <v>4447.8716259999992</v>
      </c>
      <c r="EK30" s="53">
        <f t="shared" si="187"/>
        <v>394226.91310933331</v>
      </c>
      <c r="EL30" s="9"/>
      <c r="EM30" s="9">
        <f t="shared" si="188"/>
        <v>2585.88</v>
      </c>
      <c r="EN30" s="9">
        <f t="shared" si="189"/>
        <v>0</v>
      </c>
      <c r="EO30" s="9">
        <f t="shared" si="190"/>
        <v>257.81223600000004</v>
      </c>
      <c r="EP30" s="9">
        <f t="shared" si="191"/>
        <v>129.29400000000001</v>
      </c>
      <c r="EQ30" s="9">
        <f t="shared" si="192"/>
        <v>133.81929</v>
      </c>
      <c r="ER30" s="9">
        <f t="shared" si="193"/>
        <v>84.0411</v>
      </c>
      <c r="ES30" s="9">
        <f t="shared" si="194"/>
        <v>129.29400000000001</v>
      </c>
      <c r="ET30" s="9">
        <f t="shared" si="195"/>
        <v>359.15000000000003</v>
      </c>
      <c r="EU30" s="9">
        <f t="shared" si="196"/>
        <v>172.39200000000002</v>
      </c>
      <c r="EV30" s="9">
        <f t="shared" si="197"/>
        <v>35.915000000000006</v>
      </c>
      <c r="EW30" s="9">
        <f t="shared" si="198"/>
        <v>64.647000000000006</v>
      </c>
      <c r="EX30" s="9">
        <f t="shared" si="199"/>
        <v>323.23500000000001</v>
      </c>
      <c r="EY30" s="9">
        <f t="shared" si="200"/>
        <v>172.39200000000002</v>
      </c>
      <c r="EZ30" s="9">
        <f t="shared" si="201"/>
        <v>4447.8716259999992</v>
      </c>
      <c r="FB30" s="9" t="str">
        <f t="shared" si="202"/>
        <v>21111.06.1.06</v>
      </c>
      <c r="FC30" s="21">
        <f t="shared" si="203"/>
        <v>0</v>
      </c>
      <c r="FD30" s="21">
        <f t="shared" si="204"/>
        <v>0</v>
      </c>
      <c r="FE30" s="21">
        <f t="shared" si="205"/>
        <v>86196</v>
      </c>
      <c r="FF30" s="21">
        <f t="shared" si="206"/>
        <v>1197.1666666666667</v>
      </c>
      <c r="FG30" s="21">
        <f t="shared" si="207"/>
        <v>0</v>
      </c>
      <c r="FH30" s="21">
        <f t="shared" si="208"/>
        <v>0</v>
      </c>
      <c r="FI30" s="21">
        <f t="shared" si="209"/>
        <v>0</v>
      </c>
      <c r="FJ30" s="21">
        <f t="shared" si="210"/>
        <v>0</v>
      </c>
      <c r="FK30" s="21">
        <f t="shared" si="211"/>
        <v>7500</v>
      </c>
      <c r="FL30" s="21">
        <f t="shared" si="212"/>
        <v>153880.40833333333</v>
      </c>
      <c r="FM30" s="21">
        <f t="shared" si="213"/>
        <v>0</v>
      </c>
      <c r="FN30" s="21">
        <f t="shared" si="214"/>
        <v>20787.083333333332</v>
      </c>
      <c r="FO30" s="21">
        <f t="shared" si="215"/>
        <v>9209.7999999999993</v>
      </c>
      <c r="FP30" s="21">
        <f t="shared" si="216"/>
        <v>0</v>
      </c>
      <c r="FQ30" s="21">
        <f t="shared" si="217"/>
        <v>2350</v>
      </c>
      <c r="FR30" s="21">
        <f t="shared" si="218"/>
        <v>2500</v>
      </c>
      <c r="FS30" s="21">
        <f t="shared" si="219"/>
        <v>0</v>
      </c>
      <c r="FT30" s="21">
        <f t="shared" si="220"/>
        <v>0</v>
      </c>
      <c r="FU30" s="21">
        <f t="shared" si="221"/>
        <v>0</v>
      </c>
      <c r="FV30" s="21">
        <f t="shared" si="222"/>
        <v>0</v>
      </c>
      <c r="FW30" s="21">
        <f t="shared" si="223"/>
        <v>0</v>
      </c>
      <c r="FX30" s="21">
        <f t="shared" si="224"/>
        <v>29220</v>
      </c>
      <c r="FY30" s="21">
        <f t="shared" si="225"/>
        <v>15231</v>
      </c>
      <c r="FZ30" s="21">
        <f t="shared" si="226"/>
        <v>0</v>
      </c>
      <c r="GA30" s="21">
        <f t="shared" si="227"/>
        <v>13025.505900000002</v>
      </c>
      <c r="GB30" s="21">
        <f t="shared" si="228"/>
        <v>0</v>
      </c>
      <c r="GC30" s="21">
        <f t="shared" si="229"/>
        <v>6907.35</v>
      </c>
      <c r="GD30" s="21">
        <f t="shared" si="230"/>
        <v>7149.10725</v>
      </c>
      <c r="GE30" s="21">
        <f t="shared" si="231"/>
        <v>3045.12</v>
      </c>
      <c r="GF30" s="21">
        <f t="shared" si="232"/>
        <v>2000</v>
      </c>
      <c r="GG30" s="21">
        <f t="shared" si="233"/>
        <v>4309.8</v>
      </c>
      <c r="GH30" s="21">
        <f t="shared" si="234"/>
        <v>0</v>
      </c>
      <c r="GI30" s="21">
        <f t="shared" si="235"/>
        <v>0</v>
      </c>
      <c r="GJ30" s="21">
        <f t="shared" si="236"/>
        <v>0</v>
      </c>
      <c r="GK30" s="21">
        <f t="shared" si="237"/>
        <v>0</v>
      </c>
      <c r="GL30" s="21">
        <f t="shared" si="238"/>
        <v>2500</v>
      </c>
      <c r="GM30" s="21">
        <f t="shared" si="239"/>
        <v>0</v>
      </c>
      <c r="GN30" s="21">
        <f t="shared" si="240"/>
        <v>0</v>
      </c>
      <c r="GO30" s="21">
        <f t="shared" si="241"/>
        <v>0</v>
      </c>
      <c r="GP30" s="21">
        <f t="shared" si="242"/>
        <v>500</v>
      </c>
      <c r="GQ30" s="21">
        <f t="shared" si="243"/>
        <v>0</v>
      </c>
      <c r="GR30" s="21">
        <f t="shared" si="244"/>
        <v>0</v>
      </c>
      <c r="GS30" s="21">
        <f t="shared" si="245"/>
        <v>0</v>
      </c>
      <c r="GT30" s="21">
        <f t="shared" si="246"/>
        <v>0</v>
      </c>
      <c r="GU30" s="21">
        <f t="shared" si="247"/>
        <v>0</v>
      </c>
      <c r="GV30" s="21">
        <f t="shared" si="248"/>
        <v>1000</v>
      </c>
      <c r="GW30" s="21">
        <f t="shared" si="249"/>
        <v>0</v>
      </c>
      <c r="GX30" s="21">
        <f t="shared" si="250"/>
        <v>0</v>
      </c>
      <c r="GY30" s="21">
        <f t="shared" si="251"/>
        <v>0</v>
      </c>
      <c r="GZ30" s="21">
        <f t="shared" si="252"/>
        <v>440.00000000000006</v>
      </c>
      <c r="HA30" s="21">
        <f t="shared" si="253"/>
        <v>2154.9</v>
      </c>
      <c r="HB30" s="21">
        <f t="shared" si="254"/>
        <v>2154.9</v>
      </c>
      <c r="HC30" s="21">
        <f t="shared" si="255"/>
        <v>0</v>
      </c>
      <c r="HD30" s="21">
        <f t="shared" si="256"/>
        <v>0</v>
      </c>
      <c r="HE30" s="21">
        <v>0</v>
      </c>
      <c r="HF30" s="21">
        <f t="shared" si="257"/>
        <v>4447.8716259999992</v>
      </c>
      <c r="HG30" s="21">
        <f t="shared" si="258"/>
        <v>10774.5</v>
      </c>
      <c r="HH30" s="21">
        <f t="shared" si="259"/>
        <v>5746.4</v>
      </c>
      <c r="HI30" s="21">
        <f t="shared" si="260"/>
        <v>394226.91310933331</v>
      </c>
      <c r="HJ30" s="21">
        <f t="shared" si="261"/>
        <v>0</v>
      </c>
      <c r="HK30" s="21">
        <f t="shared" si="262"/>
        <v>4995.2874999999995</v>
      </c>
      <c r="HL30" s="21">
        <f t="shared" si="263"/>
        <v>399222.20060933329</v>
      </c>
      <c r="HM30" s="21">
        <f t="shared" si="264"/>
        <v>0</v>
      </c>
    </row>
    <row r="31" spans="3:221" s="6" customFormat="1" ht="12.75">
      <c r="C31" s="8">
        <v>24</v>
      </c>
      <c r="D31" s="6" t="s">
        <v>341</v>
      </c>
      <c r="E31" s="6" t="str">
        <f t="shared" si="0"/>
        <v>21111.06.1.06</v>
      </c>
      <c r="F31" s="6" t="str">
        <f t="shared" si="1"/>
        <v>99-001</v>
      </c>
      <c r="G31" s="6" t="str">
        <f t="shared" si="2"/>
        <v>1.5.08.26.001</v>
      </c>
      <c r="H31" s="27" t="s">
        <v>89</v>
      </c>
      <c r="I31" s="27" t="s">
        <v>97</v>
      </c>
      <c r="J31" s="17" t="s">
        <v>20</v>
      </c>
      <c r="K31" s="6" t="s">
        <v>167</v>
      </c>
      <c r="L31" s="6" t="s">
        <v>77</v>
      </c>
      <c r="M31" s="7" t="s">
        <v>11</v>
      </c>
      <c r="N31" s="7" t="s">
        <v>162</v>
      </c>
      <c r="Q31" s="29"/>
      <c r="R31" s="6" t="s">
        <v>220</v>
      </c>
      <c r="S31" s="6" t="s">
        <v>129</v>
      </c>
      <c r="T31" s="6" t="s">
        <v>78</v>
      </c>
      <c r="U31" s="8">
        <v>2</v>
      </c>
      <c r="V31" s="13">
        <v>38</v>
      </c>
      <c r="W31" s="28">
        <v>5</v>
      </c>
      <c r="X31" s="8">
        <v>50</v>
      </c>
      <c r="Y31" s="8">
        <v>24</v>
      </c>
      <c r="Z31" s="8">
        <v>24</v>
      </c>
      <c r="AA31" s="8">
        <v>45</v>
      </c>
      <c r="AB31" s="8">
        <v>9</v>
      </c>
      <c r="AC31" s="8">
        <v>5</v>
      </c>
      <c r="AD31" s="13">
        <v>12</v>
      </c>
      <c r="AE31" s="5">
        <v>0</v>
      </c>
      <c r="AF31" s="5">
        <v>1</v>
      </c>
      <c r="AG31" s="9">
        <f t="shared" si="127"/>
        <v>11732.25</v>
      </c>
      <c r="AH31" s="14">
        <f t="shared" si="3"/>
        <v>93696</v>
      </c>
      <c r="AI31" s="9">
        <f t="shared" si="4"/>
        <v>130647</v>
      </c>
      <c r="AJ31" s="9">
        <f t="shared" si="5"/>
        <v>140787</v>
      </c>
      <c r="AK31" s="18">
        <v>2500</v>
      </c>
      <c r="AL31" s="18">
        <v>0</v>
      </c>
      <c r="AM31" s="19">
        <v>0</v>
      </c>
      <c r="AN31" s="19">
        <v>0</v>
      </c>
      <c r="AO31" s="18">
        <v>0</v>
      </c>
      <c r="AP31" s="19">
        <v>0</v>
      </c>
      <c r="AQ31" s="18">
        <v>0</v>
      </c>
      <c r="AR31" s="19">
        <v>0</v>
      </c>
      <c r="AS31" s="19">
        <v>0</v>
      </c>
      <c r="AT31" s="6">
        <v>3.25</v>
      </c>
      <c r="AU31" s="9">
        <v>0</v>
      </c>
      <c r="AV31" s="9">
        <v>7183</v>
      </c>
      <c r="AW31" s="14">
        <v>0</v>
      </c>
      <c r="AX31" s="14">
        <v>0</v>
      </c>
      <c r="AY31" s="14">
        <v>0</v>
      </c>
      <c r="AZ31" s="14">
        <v>0</v>
      </c>
      <c r="BA31" s="24">
        <f t="shared" si="128"/>
        <v>0</v>
      </c>
      <c r="BB31" s="14">
        <v>0</v>
      </c>
      <c r="BC31" s="9">
        <v>625</v>
      </c>
      <c r="BD31" s="14">
        <v>0</v>
      </c>
      <c r="BE31" s="14">
        <v>0</v>
      </c>
      <c r="BF31" s="14">
        <v>0</v>
      </c>
      <c r="BG31" s="14">
        <v>0</v>
      </c>
      <c r="BH31" s="14">
        <v>0</v>
      </c>
      <c r="BI31" s="9">
        <v>2435</v>
      </c>
      <c r="BJ31" s="14">
        <v>1269.25</v>
      </c>
      <c r="BK31" s="14">
        <v>0</v>
      </c>
      <c r="BL31" s="9">
        <v>0</v>
      </c>
      <c r="BM31" s="9">
        <v>0</v>
      </c>
      <c r="BN31" s="9">
        <v>0</v>
      </c>
      <c r="BO31" s="14">
        <v>0</v>
      </c>
      <c r="BP31" s="9">
        <v>0</v>
      </c>
      <c r="BQ31" s="9">
        <v>0</v>
      </c>
      <c r="BR31" s="21">
        <f t="shared" si="129"/>
        <v>11512.25</v>
      </c>
      <c r="BS31" s="21">
        <f t="shared" si="130"/>
        <v>9618</v>
      </c>
      <c r="BT31" s="9">
        <f t="shared" si="131"/>
        <v>0</v>
      </c>
      <c r="BU31" s="9">
        <f t="shared" si="132"/>
        <v>86196</v>
      </c>
      <c r="BV31" s="9">
        <f t="shared" si="133"/>
        <v>0</v>
      </c>
      <c r="BW31" s="9">
        <f t="shared" si="134"/>
        <v>0</v>
      </c>
      <c r="BX31" s="9">
        <f t="shared" si="135"/>
        <v>0</v>
      </c>
      <c r="BY31" s="9">
        <f t="shared" si="136"/>
        <v>0</v>
      </c>
      <c r="BZ31" s="9">
        <f t="shared" si="137"/>
        <v>0</v>
      </c>
      <c r="CA31" s="9">
        <f t="shared" si="138"/>
        <v>0</v>
      </c>
      <c r="CB31" s="9">
        <f t="shared" si="139"/>
        <v>7500</v>
      </c>
      <c r="CC31" s="9">
        <f t="shared" si="140"/>
        <v>0</v>
      </c>
      <c r="CD31" s="9">
        <f t="shared" si="141"/>
        <v>0</v>
      </c>
      <c r="CE31" s="9">
        <f t="shared" si="142"/>
        <v>0</v>
      </c>
      <c r="CF31" s="9">
        <f t="shared" si="143"/>
        <v>0</v>
      </c>
      <c r="CG31" s="9">
        <f t="shared" si="144"/>
        <v>0</v>
      </c>
      <c r="CH31" s="9">
        <f t="shared" si="145"/>
        <v>29220</v>
      </c>
      <c r="CI31" s="9">
        <f t="shared" si="146"/>
        <v>15231</v>
      </c>
      <c r="CJ31" s="9">
        <f t="shared" si="147"/>
        <v>0</v>
      </c>
      <c r="CK31" s="9">
        <f t="shared" si="148"/>
        <v>0</v>
      </c>
      <c r="CL31" s="9">
        <f t="shared" si="149"/>
        <v>0</v>
      </c>
      <c r="CM31" s="9">
        <f t="shared" si="150"/>
        <v>0</v>
      </c>
      <c r="CN31" s="9">
        <f t="shared" si="151"/>
        <v>0</v>
      </c>
      <c r="CO31" s="9">
        <f t="shared" si="152"/>
        <v>0</v>
      </c>
      <c r="CP31" s="9">
        <f t="shared" si="153"/>
        <v>0</v>
      </c>
      <c r="CQ31" s="9">
        <f t="shared" si="154"/>
        <v>138147</v>
      </c>
      <c r="CR31" s="9">
        <f t="shared" si="155"/>
        <v>13025.505900000002</v>
      </c>
      <c r="CS31" s="9">
        <f t="shared" si="156"/>
        <v>0</v>
      </c>
      <c r="CT31" s="9">
        <f t="shared" si="30"/>
        <v>7039.35</v>
      </c>
      <c r="CU31" s="9">
        <f t="shared" si="31"/>
        <v>7285.7272499999999</v>
      </c>
      <c r="CV31" s="9">
        <f t="shared" si="157"/>
        <v>3045.12</v>
      </c>
      <c r="CW31" s="9">
        <f t="shared" si="158"/>
        <v>4309.8</v>
      </c>
      <c r="CX31" s="9">
        <f t="shared" si="159"/>
        <v>2000</v>
      </c>
      <c r="CY31" s="9">
        <f t="shared" si="160"/>
        <v>36705.503150000004</v>
      </c>
      <c r="DA31" s="9">
        <f t="shared" si="161"/>
        <v>19553.75</v>
      </c>
      <c r="DB31" s="9">
        <f t="shared" si="162"/>
        <v>0</v>
      </c>
      <c r="DC31" s="9">
        <f t="shared" si="163"/>
        <v>0</v>
      </c>
      <c r="DD31" s="9">
        <f t="shared" si="164"/>
        <v>0</v>
      </c>
      <c r="DE31" s="9">
        <f t="shared" si="165"/>
        <v>0</v>
      </c>
      <c r="DF31" s="9">
        <f t="shared" si="166"/>
        <v>0</v>
      </c>
      <c r="DG31" s="9">
        <f t="shared" si="167"/>
        <v>9385.7999999999993</v>
      </c>
      <c r="DH31" s="9">
        <f t="shared" si="168"/>
        <v>1600</v>
      </c>
      <c r="DI31" s="9">
        <f t="shared" si="41"/>
        <v>2500</v>
      </c>
      <c r="DJ31" s="9">
        <f t="shared" si="42"/>
        <v>1850</v>
      </c>
      <c r="DK31" s="9">
        <f t="shared" si="43"/>
        <v>500</v>
      </c>
      <c r="DL31" s="9">
        <f t="shared" si="169"/>
        <v>0</v>
      </c>
      <c r="DM31" s="9">
        <f t="shared" si="170"/>
        <v>180285.57499999998</v>
      </c>
      <c r="DN31" s="9">
        <f t="shared" si="171"/>
        <v>0</v>
      </c>
      <c r="DO31" s="14">
        <v>0</v>
      </c>
      <c r="DP31" s="9">
        <f t="shared" si="172"/>
        <v>2500</v>
      </c>
      <c r="DQ31" s="9">
        <f t="shared" si="173"/>
        <v>0</v>
      </c>
      <c r="DR31" s="9">
        <f t="shared" si="46"/>
        <v>1000</v>
      </c>
      <c r="DS31" s="9">
        <f t="shared" si="174"/>
        <v>0</v>
      </c>
      <c r="DT31" s="9">
        <f t="shared" si="47"/>
        <v>500</v>
      </c>
      <c r="DU31" s="9">
        <f t="shared" si="175"/>
        <v>0</v>
      </c>
      <c r="DV31" s="9">
        <f t="shared" si="176"/>
        <v>0</v>
      </c>
      <c r="DW31" s="9">
        <f t="shared" si="177"/>
        <v>0</v>
      </c>
      <c r="DX31" s="9">
        <f t="shared" si="178"/>
        <v>0</v>
      </c>
      <c r="DY31" s="9">
        <f t="shared" si="179"/>
        <v>0</v>
      </c>
      <c r="DZ31" s="9">
        <f t="shared" si="180"/>
        <v>0</v>
      </c>
      <c r="EA31" s="9">
        <f t="shared" si="181"/>
        <v>0</v>
      </c>
      <c r="EB31" s="9">
        <f t="shared" si="182"/>
        <v>2640</v>
      </c>
      <c r="EC31" s="9">
        <f t="shared" si="183"/>
        <v>2154.9</v>
      </c>
      <c r="ED31" s="14">
        <v>0</v>
      </c>
      <c r="EE31" s="9">
        <f t="shared" si="50"/>
        <v>2154.9</v>
      </c>
      <c r="EF31" s="9">
        <f t="shared" si="51"/>
        <v>10774.5</v>
      </c>
      <c r="EG31" s="9">
        <f t="shared" si="52"/>
        <v>5746.4</v>
      </c>
      <c r="EH31" s="9">
        <f t="shared" si="184"/>
        <v>0</v>
      </c>
      <c r="EI31" s="9">
        <f t="shared" si="185"/>
        <v>1197.1666666666667</v>
      </c>
      <c r="EJ31" s="9">
        <f t="shared" si="186"/>
        <v>4584.4916259999991</v>
      </c>
      <c r="EK31" s="53">
        <f t="shared" si="187"/>
        <v>423779.98644266662</v>
      </c>
      <c r="EL31" s="9"/>
      <c r="EM31" s="9">
        <f t="shared" si="188"/>
        <v>2585.88</v>
      </c>
      <c r="EN31" s="9">
        <f t="shared" si="189"/>
        <v>0</v>
      </c>
      <c r="EO31" s="9">
        <f t="shared" si="190"/>
        <v>257.81223600000004</v>
      </c>
      <c r="EP31" s="9">
        <f t="shared" si="191"/>
        <v>129.29400000000001</v>
      </c>
      <c r="EQ31" s="9">
        <f t="shared" si="192"/>
        <v>270.43928999999997</v>
      </c>
      <c r="ER31" s="9">
        <f t="shared" si="193"/>
        <v>84.0411</v>
      </c>
      <c r="ES31" s="9">
        <f t="shared" si="194"/>
        <v>129.29400000000001</v>
      </c>
      <c r="ET31" s="9">
        <f t="shared" si="195"/>
        <v>359.15000000000003</v>
      </c>
      <c r="EU31" s="9">
        <f t="shared" si="196"/>
        <v>172.39200000000002</v>
      </c>
      <c r="EV31" s="9">
        <f t="shared" si="197"/>
        <v>35.915000000000006</v>
      </c>
      <c r="EW31" s="9">
        <f t="shared" si="198"/>
        <v>64.647000000000006</v>
      </c>
      <c r="EX31" s="9">
        <f t="shared" si="199"/>
        <v>323.23500000000001</v>
      </c>
      <c r="EY31" s="9">
        <f t="shared" si="200"/>
        <v>172.39200000000002</v>
      </c>
      <c r="EZ31" s="9">
        <f t="shared" si="201"/>
        <v>4584.4916259999991</v>
      </c>
      <c r="FB31" s="9" t="str">
        <f t="shared" si="202"/>
        <v>21111.06.1.06</v>
      </c>
      <c r="FC31" s="21">
        <f t="shared" si="203"/>
        <v>0</v>
      </c>
      <c r="FD31" s="21">
        <f t="shared" si="204"/>
        <v>0</v>
      </c>
      <c r="FE31" s="21">
        <f t="shared" si="205"/>
        <v>86196</v>
      </c>
      <c r="FF31" s="21">
        <f t="shared" si="206"/>
        <v>1197.1666666666667</v>
      </c>
      <c r="FG31" s="21">
        <f t="shared" si="207"/>
        <v>0</v>
      </c>
      <c r="FH31" s="21">
        <f t="shared" si="208"/>
        <v>0</v>
      </c>
      <c r="FI31" s="21">
        <f t="shared" si="209"/>
        <v>0</v>
      </c>
      <c r="FJ31" s="21">
        <f t="shared" si="210"/>
        <v>0</v>
      </c>
      <c r="FK31" s="21">
        <f t="shared" si="211"/>
        <v>10140</v>
      </c>
      <c r="FL31" s="21">
        <f t="shared" si="212"/>
        <v>180285.57499999998</v>
      </c>
      <c r="FM31" s="21">
        <f t="shared" si="213"/>
        <v>0</v>
      </c>
      <c r="FN31" s="21">
        <f t="shared" si="214"/>
        <v>21153.75</v>
      </c>
      <c r="FO31" s="21">
        <f t="shared" si="215"/>
        <v>9385.7999999999993</v>
      </c>
      <c r="FP31" s="21">
        <f t="shared" si="216"/>
        <v>0</v>
      </c>
      <c r="FQ31" s="21">
        <f t="shared" si="217"/>
        <v>2350</v>
      </c>
      <c r="FR31" s="21">
        <f t="shared" si="218"/>
        <v>2500</v>
      </c>
      <c r="FS31" s="21">
        <f t="shared" si="219"/>
        <v>0</v>
      </c>
      <c r="FT31" s="21">
        <f t="shared" si="220"/>
        <v>0</v>
      </c>
      <c r="FU31" s="21">
        <f t="shared" si="221"/>
        <v>0</v>
      </c>
      <c r="FV31" s="21">
        <f t="shared" si="222"/>
        <v>0</v>
      </c>
      <c r="FW31" s="21">
        <f t="shared" si="223"/>
        <v>0</v>
      </c>
      <c r="FX31" s="21">
        <f t="shared" si="224"/>
        <v>29220</v>
      </c>
      <c r="FY31" s="21">
        <f t="shared" si="225"/>
        <v>15231</v>
      </c>
      <c r="FZ31" s="21">
        <f t="shared" si="226"/>
        <v>0</v>
      </c>
      <c r="GA31" s="21">
        <f t="shared" si="227"/>
        <v>13025.505900000002</v>
      </c>
      <c r="GB31" s="21">
        <f t="shared" si="228"/>
        <v>0</v>
      </c>
      <c r="GC31" s="21">
        <f t="shared" si="229"/>
        <v>7039.35</v>
      </c>
      <c r="GD31" s="21">
        <f t="shared" si="230"/>
        <v>7285.7272499999999</v>
      </c>
      <c r="GE31" s="21">
        <f t="shared" si="231"/>
        <v>3045.12</v>
      </c>
      <c r="GF31" s="21">
        <f t="shared" si="232"/>
        <v>2000</v>
      </c>
      <c r="GG31" s="21">
        <f t="shared" si="233"/>
        <v>4309.8</v>
      </c>
      <c r="GH31" s="21">
        <f t="shared" si="234"/>
        <v>0</v>
      </c>
      <c r="GI31" s="21">
        <f t="shared" si="235"/>
        <v>0</v>
      </c>
      <c r="GJ31" s="21">
        <f t="shared" si="236"/>
        <v>0</v>
      </c>
      <c r="GK31" s="21">
        <f t="shared" si="237"/>
        <v>0</v>
      </c>
      <c r="GL31" s="21">
        <f t="shared" si="238"/>
        <v>2500</v>
      </c>
      <c r="GM31" s="21">
        <f t="shared" si="239"/>
        <v>0</v>
      </c>
      <c r="GN31" s="21">
        <f t="shared" si="240"/>
        <v>0</v>
      </c>
      <c r="GO31" s="21">
        <f t="shared" si="241"/>
        <v>0</v>
      </c>
      <c r="GP31" s="21">
        <f t="shared" si="242"/>
        <v>500</v>
      </c>
      <c r="GQ31" s="21">
        <f t="shared" si="243"/>
        <v>0</v>
      </c>
      <c r="GR31" s="21">
        <f t="shared" si="244"/>
        <v>0</v>
      </c>
      <c r="GS31" s="21">
        <f t="shared" si="245"/>
        <v>0</v>
      </c>
      <c r="GT31" s="21">
        <f t="shared" si="246"/>
        <v>0</v>
      </c>
      <c r="GU31" s="21">
        <f t="shared" si="247"/>
        <v>0</v>
      </c>
      <c r="GV31" s="21">
        <f t="shared" si="248"/>
        <v>1000</v>
      </c>
      <c r="GW31" s="21">
        <f t="shared" si="249"/>
        <v>0</v>
      </c>
      <c r="GX31" s="21">
        <f t="shared" si="250"/>
        <v>0</v>
      </c>
      <c r="GY31" s="21">
        <f t="shared" si="251"/>
        <v>0</v>
      </c>
      <c r="GZ31" s="21">
        <f t="shared" si="252"/>
        <v>0</v>
      </c>
      <c r="HA31" s="21">
        <f t="shared" si="253"/>
        <v>2154.9</v>
      </c>
      <c r="HB31" s="21">
        <f t="shared" si="254"/>
        <v>2154.9</v>
      </c>
      <c r="HC31" s="21">
        <f t="shared" si="255"/>
        <v>0</v>
      </c>
      <c r="HD31" s="21">
        <f t="shared" si="256"/>
        <v>0</v>
      </c>
      <c r="HE31" s="21">
        <v>0</v>
      </c>
      <c r="HF31" s="21">
        <f t="shared" si="257"/>
        <v>4584.4916259999991</v>
      </c>
      <c r="HG31" s="21">
        <f t="shared" si="258"/>
        <v>10774.5</v>
      </c>
      <c r="HH31" s="21">
        <f t="shared" si="259"/>
        <v>5746.4</v>
      </c>
      <c r="HI31" s="21">
        <f t="shared" si="260"/>
        <v>423779.98644266662</v>
      </c>
      <c r="HJ31" s="21">
        <f t="shared" si="261"/>
        <v>0</v>
      </c>
      <c r="HK31" s="21">
        <f t="shared" si="262"/>
        <v>5072.2874999999995</v>
      </c>
      <c r="HL31" s="21">
        <f t="shared" si="263"/>
        <v>428852.27394266659</v>
      </c>
      <c r="HM31" s="21">
        <f t="shared" si="264"/>
        <v>0</v>
      </c>
    </row>
    <row r="32" spans="3:221" s="6" customFormat="1" ht="12.75">
      <c r="C32" s="8">
        <v>25</v>
      </c>
      <c r="D32" s="6" t="s">
        <v>333</v>
      </c>
      <c r="E32" s="6" t="str">
        <f t="shared" si="0"/>
        <v>21111.06.1.06</v>
      </c>
      <c r="F32" s="6" t="str">
        <f t="shared" si="1"/>
        <v>04-001</v>
      </c>
      <c r="G32" s="6" t="str">
        <f t="shared" si="2"/>
        <v>1.5.08.26.001</v>
      </c>
      <c r="H32" s="27" t="s">
        <v>121</v>
      </c>
      <c r="I32" s="27" t="s">
        <v>95</v>
      </c>
      <c r="J32" s="17" t="s">
        <v>20</v>
      </c>
      <c r="K32" s="6" t="s">
        <v>167</v>
      </c>
      <c r="L32" s="6" t="s">
        <v>77</v>
      </c>
      <c r="M32" s="7" t="s">
        <v>11</v>
      </c>
      <c r="N32" s="7" t="s">
        <v>162</v>
      </c>
      <c r="Q32" s="29"/>
      <c r="R32" s="6" t="s">
        <v>7</v>
      </c>
      <c r="S32" s="6" t="s">
        <v>129</v>
      </c>
      <c r="T32" s="6" t="s">
        <v>78</v>
      </c>
      <c r="U32" s="8">
        <v>10</v>
      </c>
      <c r="V32" s="13">
        <v>38</v>
      </c>
      <c r="W32" s="28">
        <v>10</v>
      </c>
      <c r="X32" s="8">
        <v>50</v>
      </c>
      <c r="Y32" s="8">
        <v>24</v>
      </c>
      <c r="Z32" s="8">
        <v>24</v>
      </c>
      <c r="AA32" s="8">
        <v>45</v>
      </c>
      <c r="AB32" s="8">
        <v>9</v>
      </c>
      <c r="AC32" s="8">
        <v>5</v>
      </c>
      <c r="AD32" s="13">
        <v>12</v>
      </c>
      <c r="AE32" s="5">
        <v>0</v>
      </c>
      <c r="AF32" s="5">
        <v>1</v>
      </c>
      <c r="AG32" s="9">
        <f t="shared" si="127"/>
        <v>11732.25</v>
      </c>
      <c r="AH32" s="14">
        <f t="shared" si="3"/>
        <v>93696</v>
      </c>
      <c r="AI32" s="9">
        <f t="shared" si="4"/>
        <v>130647</v>
      </c>
      <c r="AJ32" s="9">
        <f t="shared" si="5"/>
        <v>140787</v>
      </c>
      <c r="AK32" s="18">
        <v>2500</v>
      </c>
      <c r="AL32" s="18">
        <v>0</v>
      </c>
      <c r="AM32" s="19">
        <v>500</v>
      </c>
      <c r="AN32" s="19">
        <v>500</v>
      </c>
      <c r="AO32" s="18">
        <v>0</v>
      </c>
      <c r="AP32" s="19">
        <v>1400</v>
      </c>
      <c r="AQ32" s="19">
        <v>1400</v>
      </c>
      <c r="AR32" s="19">
        <v>0</v>
      </c>
      <c r="AS32" s="19">
        <v>0</v>
      </c>
      <c r="AT32" s="6">
        <v>3.25</v>
      </c>
      <c r="AU32" s="9">
        <v>0</v>
      </c>
      <c r="AV32" s="9">
        <v>7183</v>
      </c>
      <c r="AW32" s="14">
        <v>0</v>
      </c>
      <c r="AX32" s="14">
        <v>0</v>
      </c>
      <c r="AY32" s="14">
        <v>0</v>
      </c>
      <c r="AZ32" s="14">
        <v>0</v>
      </c>
      <c r="BA32" s="24">
        <f t="shared" si="128"/>
        <v>0</v>
      </c>
      <c r="BB32" s="14">
        <v>0</v>
      </c>
      <c r="BC32" s="9">
        <v>625</v>
      </c>
      <c r="BD32" s="14">
        <v>0</v>
      </c>
      <c r="BE32" s="14">
        <v>0</v>
      </c>
      <c r="BF32" s="14">
        <v>0</v>
      </c>
      <c r="BG32" s="14">
        <v>0</v>
      </c>
      <c r="BH32" s="14">
        <v>0</v>
      </c>
      <c r="BI32" s="9">
        <v>2435</v>
      </c>
      <c r="BJ32" s="14">
        <v>1269.25</v>
      </c>
      <c r="BK32" s="14">
        <v>0</v>
      </c>
      <c r="BL32" s="9">
        <v>0</v>
      </c>
      <c r="BM32" s="9">
        <v>0</v>
      </c>
      <c r="BN32" s="9">
        <v>0</v>
      </c>
      <c r="BO32" s="14">
        <v>0</v>
      </c>
      <c r="BP32" s="9">
        <v>0</v>
      </c>
      <c r="BQ32" s="9">
        <v>0</v>
      </c>
      <c r="BR32" s="21">
        <f t="shared" si="129"/>
        <v>11512.25</v>
      </c>
      <c r="BS32" s="21">
        <f t="shared" si="130"/>
        <v>9618</v>
      </c>
      <c r="BT32" s="9">
        <f t="shared" si="131"/>
        <v>0</v>
      </c>
      <c r="BU32" s="9">
        <f t="shared" si="132"/>
        <v>86196</v>
      </c>
      <c r="BV32" s="9">
        <f t="shared" si="133"/>
        <v>0</v>
      </c>
      <c r="BW32" s="9">
        <f t="shared" si="134"/>
        <v>0</v>
      </c>
      <c r="BX32" s="9">
        <f t="shared" si="135"/>
        <v>0</v>
      </c>
      <c r="BY32" s="9">
        <f t="shared" si="136"/>
        <v>0</v>
      </c>
      <c r="BZ32" s="9">
        <f t="shared" si="137"/>
        <v>0</v>
      </c>
      <c r="CA32" s="9">
        <f t="shared" si="138"/>
        <v>0</v>
      </c>
      <c r="CB32" s="9">
        <f t="shared" si="139"/>
        <v>7500</v>
      </c>
      <c r="CC32" s="9">
        <f t="shared" si="140"/>
        <v>0</v>
      </c>
      <c r="CD32" s="9">
        <f t="shared" si="141"/>
        <v>0</v>
      </c>
      <c r="CE32" s="9">
        <f t="shared" si="142"/>
        <v>0</v>
      </c>
      <c r="CF32" s="9">
        <f t="shared" si="143"/>
        <v>0</v>
      </c>
      <c r="CG32" s="9">
        <f t="shared" si="144"/>
        <v>0</v>
      </c>
      <c r="CH32" s="9">
        <f t="shared" si="145"/>
        <v>29220</v>
      </c>
      <c r="CI32" s="9">
        <f t="shared" si="146"/>
        <v>15231</v>
      </c>
      <c r="CJ32" s="9">
        <f t="shared" si="147"/>
        <v>0</v>
      </c>
      <c r="CK32" s="9">
        <f t="shared" si="148"/>
        <v>0</v>
      </c>
      <c r="CL32" s="9">
        <f t="shared" si="149"/>
        <v>0</v>
      </c>
      <c r="CM32" s="9">
        <f t="shared" si="150"/>
        <v>0</v>
      </c>
      <c r="CN32" s="9">
        <f t="shared" si="151"/>
        <v>0</v>
      </c>
      <c r="CO32" s="9">
        <f t="shared" si="152"/>
        <v>0</v>
      </c>
      <c r="CP32" s="9">
        <f t="shared" si="153"/>
        <v>0</v>
      </c>
      <c r="CQ32" s="9">
        <f t="shared" si="154"/>
        <v>138147</v>
      </c>
      <c r="CR32" s="9">
        <f t="shared" si="155"/>
        <v>13025.505900000002</v>
      </c>
      <c r="CS32" s="9">
        <f t="shared" si="156"/>
        <v>0</v>
      </c>
      <c r="CT32" s="9">
        <f t="shared" si="30"/>
        <v>7039.35</v>
      </c>
      <c r="CU32" s="9">
        <f t="shared" si="31"/>
        <v>7285.7272499999999</v>
      </c>
      <c r="CV32" s="9">
        <f t="shared" si="157"/>
        <v>3045.12</v>
      </c>
      <c r="CW32" s="9">
        <f t="shared" si="158"/>
        <v>4309.8</v>
      </c>
      <c r="CX32" s="9">
        <f t="shared" si="159"/>
        <v>2000</v>
      </c>
      <c r="CY32" s="9">
        <f t="shared" si="160"/>
        <v>36705.503150000004</v>
      </c>
      <c r="DA32" s="9">
        <f t="shared" si="161"/>
        <v>19553.75</v>
      </c>
      <c r="DB32" s="9">
        <f t="shared" si="162"/>
        <v>0</v>
      </c>
      <c r="DC32" s="9">
        <f t="shared" si="163"/>
        <v>0</v>
      </c>
      <c r="DD32" s="9">
        <f t="shared" si="164"/>
        <v>0</v>
      </c>
      <c r="DE32" s="9">
        <f t="shared" si="165"/>
        <v>0</v>
      </c>
      <c r="DF32" s="9">
        <f t="shared" si="166"/>
        <v>0</v>
      </c>
      <c r="DG32" s="9">
        <f t="shared" si="167"/>
        <v>9385.7999999999993</v>
      </c>
      <c r="DH32" s="9">
        <f t="shared" si="168"/>
        <v>1600</v>
      </c>
      <c r="DI32" s="9">
        <f t="shared" si="41"/>
        <v>2500</v>
      </c>
      <c r="DJ32" s="9">
        <f t="shared" si="42"/>
        <v>1850</v>
      </c>
      <c r="DK32" s="9">
        <f t="shared" si="43"/>
        <v>500</v>
      </c>
      <c r="DL32" s="9">
        <f t="shared" si="169"/>
        <v>0</v>
      </c>
      <c r="DM32" s="9">
        <f t="shared" si="170"/>
        <v>182240.94999999998</v>
      </c>
      <c r="DN32" s="9">
        <f t="shared" si="171"/>
        <v>0</v>
      </c>
      <c r="DO32" s="14">
        <v>0</v>
      </c>
      <c r="DP32" s="9">
        <f t="shared" si="172"/>
        <v>2500</v>
      </c>
      <c r="DQ32" s="9">
        <f t="shared" si="173"/>
        <v>0</v>
      </c>
      <c r="DR32" s="9">
        <f t="shared" si="46"/>
        <v>1000</v>
      </c>
      <c r="DS32" s="9">
        <f t="shared" si="174"/>
        <v>0</v>
      </c>
      <c r="DT32" s="9">
        <f t="shared" si="47"/>
        <v>500</v>
      </c>
      <c r="DU32" s="9">
        <f t="shared" si="175"/>
        <v>0</v>
      </c>
      <c r="DV32" s="9">
        <f t="shared" si="176"/>
        <v>0</v>
      </c>
      <c r="DW32" s="9">
        <f t="shared" si="177"/>
        <v>0</v>
      </c>
      <c r="DX32" s="9">
        <f t="shared" si="178"/>
        <v>550</v>
      </c>
      <c r="DY32" s="9">
        <f t="shared" si="179"/>
        <v>1540.0000000000002</v>
      </c>
      <c r="DZ32" s="9">
        <f t="shared" si="180"/>
        <v>1540.0000000000002</v>
      </c>
      <c r="EA32" s="9">
        <f t="shared" si="181"/>
        <v>550</v>
      </c>
      <c r="EB32" s="9">
        <f t="shared" si="182"/>
        <v>2640</v>
      </c>
      <c r="EC32" s="9">
        <f t="shared" si="183"/>
        <v>2154.9</v>
      </c>
      <c r="ED32" s="14">
        <v>0</v>
      </c>
      <c r="EE32" s="9">
        <f t="shared" si="50"/>
        <v>2154.9</v>
      </c>
      <c r="EF32" s="9">
        <f t="shared" si="51"/>
        <v>10774.5</v>
      </c>
      <c r="EG32" s="9">
        <f t="shared" si="52"/>
        <v>5746.4</v>
      </c>
      <c r="EH32" s="9">
        <f t="shared" si="184"/>
        <v>0</v>
      </c>
      <c r="EI32" s="9">
        <f t="shared" si="185"/>
        <v>1197.1666666666667</v>
      </c>
      <c r="EJ32" s="9">
        <f t="shared" si="186"/>
        <v>4584.4916259999991</v>
      </c>
      <c r="EK32" s="53">
        <f t="shared" si="187"/>
        <v>429915.36144266662</v>
      </c>
      <c r="EL32" s="9"/>
      <c r="EM32" s="9">
        <f t="shared" si="188"/>
        <v>2585.88</v>
      </c>
      <c r="EN32" s="9">
        <f t="shared" si="189"/>
        <v>0</v>
      </c>
      <c r="EO32" s="9">
        <f t="shared" si="190"/>
        <v>257.81223600000004</v>
      </c>
      <c r="EP32" s="9">
        <f t="shared" si="191"/>
        <v>129.29400000000001</v>
      </c>
      <c r="EQ32" s="9">
        <f t="shared" si="192"/>
        <v>270.43928999999997</v>
      </c>
      <c r="ER32" s="9">
        <f t="shared" si="193"/>
        <v>84.0411</v>
      </c>
      <c r="ES32" s="9">
        <f t="shared" si="194"/>
        <v>129.29400000000001</v>
      </c>
      <c r="ET32" s="9">
        <f t="shared" si="195"/>
        <v>359.15000000000003</v>
      </c>
      <c r="EU32" s="9">
        <f t="shared" si="196"/>
        <v>172.39200000000002</v>
      </c>
      <c r="EV32" s="9">
        <f t="shared" si="197"/>
        <v>35.915000000000006</v>
      </c>
      <c r="EW32" s="9">
        <f t="shared" si="198"/>
        <v>64.647000000000006</v>
      </c>
      <c r="EX32" s="9">
        <f t="shared" si="199"/>
        <v>323.23500000000001</v>
      </c>
      <c r="EY32" s="9">
        <f t="shared" si="200"/>
        <v>172.39200000000002</v>
      </c>
      <c r="EZ32" s="9">
        <f t="shared" si="201"/>
        <v>4584.4916259999991</v>
      </c>
      <c r="FB32" s="9" t="str">
        <f t="shared" si="202"/>
        <v>21111.06.1.06</v>
      </c>
      <c r="FC32" s="21">
        <f t="shared" si="203"/>
        <v>0</v>
      </c>
      <c r="FD32" s="21">
        <f t="shared" si="204"/>
        <v>0</v>
      </c>
      <c r="FE32" s="21">
        <f t="shared" si="205"/>
        <v>86196</v>
      </c>
      <c r="FF32" s="21">
        <f t="shared" si="206"/>
        <v>1197.1666666666667</v>
      </c>
      <c r="FG32" s="21">
        <f t="shared" si="207"/>
        <v>0</v>
      </c>
      <c r="FH32" s="21">
        <f t="shared" si="208"/>
        <v>0</v>
      </c>
      <c r="FI32" s="21">
        <f t="shared" si="209"/>
        <v>0</v>
      </c>
      <c r="FJ32" s="21">
        <f t="shared" si="210"/>
        <v>0</v>
      </c>
      <c r="FK32" s="21">
        <f t="shared" si="211"/>
        <v>10140</v>
      </c>
      <c r="FL32" s="21">
        <f t="shared" si="212"/>
        <v>182240.94999999998</v>
      </c>
      <c r="FM32" s="21">
        <f t="shared" si="213"/>
        <v>0</v>
      </c>
      <c r="FN32" s="21">
        <f t="shared" si="214"/>
        <v>21153.75</v>
      </c>
      <c r="FO32" s="21">
        <f t="shared" si="215"/>
        <v>9385.7999999999993</v>
      </c>
      <c r="FP32" s="21">
        <f t="shared" si="216"/>
        <v>0</v>
      </c>
      <c r="FQ32" s="21">
        <f t="shared" si="217"/>
        <v>2350</v>
      </c>
      <c r="FR32" s="21">
        <f t="shared" si="218"/>
        <v>2500</v>
      </c>
      <c r="FS32" s="21">
        <f t="shared" si="219"/>
        <v>0</v>
      </c>
      <c r="FT32" s="21">
        <f t="shared" si="220"/>
        <v>0</v>
      </c>
      <c r="FU32" s="21">
        <f t="shared" si="221"/>
        <v>0</v>
      </c>
      <c r="FV32" s="21">
        <f t="shared" si="222"/>
        <v>0</v>
      </c>
      <c r="FW32" s="21">
        <f t="shared" si="223"/>
        <v>0</v>
      </c>
      <c r="FX32" s="21">
        <f t="shared" si="224"/>
        <v>29220</v>
      </c>
      <c r="FY32" s="21">
        <f t="shared" si="225"/>
        <v>15231</v>
      </c>
      <c r="FZ32" s="21">
        <f t="shared" si="226"/>
        <v>0</v>
      </c>
      <c r="GA32" s="21">
        <f t="shared" si="227"/>
        <v>13025.505900000002</v>
      </c>
      <c r="GB32" s="21">
        <f t="shared" si="228"/>
        <v>0</v>
      </c>
      <c r="GC32" s="21">
        <f t="shared" si="229"/>
        <v>7039.35</v>
      </c>
      <c r="GD32" s="21">
        <f t="shared" si="230"/>
        <v>7285.7272499999999</v>
      </c>
      <c r="GE32" s="21">
        <f t="shared" si="231"/>
        <v>3045.12</v>
      </c>
      <c r="GF32" s="21">
        <f t="shared" si="232"/>
        <v>2000</v>
      </c>
      <c r="GG32" s="21">
        <f t="shared" si="233"/>
        <v>4309.8</v>
      </c>
      <c r="GH32" s="21">
        <f t="shared" si="234"/>
        <v>0</v>
      </c>
      <c r="GI32" s="21">
        <f t="shared" si="235"/>
        <v>0</v>
      </c>
      <c r="GJ32" s="21">
        <f t="shared" si="236"/>
        <v>0</v>
      </c>
      <c r="GK32" s="21">
        <f t="shared" si="237"/>
        <v>0</v>
      </c>
      <c r="GL32" s="21">
        <f t="shared" si="238"/>
        <v>2500</v>
      </c>
      <c r="GM32" s="21">
        <f t="shared" si="239"/>
        <v>0</v>
      </c>
      <c r="GN32" s="21">
        <f t="shared" si="240"/>
        <v>0</v>
      </c>
      <c r="GO32" s="21">
        <f t="shared" si="241"/>
        <v>0</v>
      </c>
      <c r="GP32" s="21">
        <f t="shared" si="242"/>
        <v>500</v>
      </c>
      <c r="GQ32" s="21">
        <f t="shared" si="243"/>
        <v>0</v>
      </c>
      <c r="GR32" s="21">
        <f t="shared" si="244"/>
        <v>0</v>
      </c>
      <c r="GS32" s="21">
        <f t="shared" si="245"/>
        <v>550</v>
      </c>
      <c r="GT32" s="21">
        <f t="shared" si="246"/>
        <v>0</v>
      </c>
      <c r="GU32" s="21">
        <f t="shared" si="247"/>
        <v>0</v>
      </c>
      <c r="GV32" s="21">
        <f t="shared" si="248"/>
        <v>1000</v>
      </c>
      <c r="GW32" s="21">
        <f t="shared" si="249"/>
        <v>1540.0000000000002</v>
      </c>
      <c r="GX32" s="21">
        <f t="shared" si="250"/>
        <v>0</v>
      </c>
      <c r="GY32" s="21">
        <f t="shared" si="251"/>
        <v>1540.0000000000002</v>
      </c>
      <c r="GZ32" s="21">
        <f t="shared" si="252"/>
        <v>550</v>
      </c>
      <c r="HA32" s="21">
        <f t="shared" si="253"/>
        <v>2154.9</v>
      </c>
      <c r="HB32" s="21">
        <f t="shared" si="254"/>
        <v>2154.9</v>
      </c>
      <c r="HC32" s="21">
        <f t="shared" si="255"/>
        <v>0</v>
      </c>
      <c r="HD32" s="21">
        <f t="shared" si="256"/>
        <v>0</v>
      </c>
      <c r="HE32" s="21">
        <v>0</v>
      </c>
      <c r="HF32" s="21">
        <f t="shared" si="257"/>
        <v>4584.4916259999991</v>
      </c>
      <c r="HG32" s="21">
        <f t="shared" si="258"/>
        <v>10774.5</v>
      </c>
      <c r="HH32" s="21">
        <f t="shared" si="259"/>
        <v>5746.4</v>
      </c>
      <c r="HI32" s="21">
        <f t="shared" si="260"/>
        <v>429915.36144266662</v>
      </c>
      <c r="HJ32" s="21">
        <f t="shared" si="261"/>
        <v>0</v>
      </c>
      <c r="HK32" s="21">
        <f t="shared" si="262"/>
        <v>5072.2874999999995</v>
      </c>
      <c r="HL32" s="21">
        <f t="shared" si="263"/>
        <v>434987.64894266659</v>
      </c>
      <c r="HM32" s="21">
        <f t="shared" si="264"/>
        <v>0</v>
      </c>
    </row>
    <row r="33" spans="3:221" s="6" customFormat="1" ht="12.75">
      <c r="C33" s="8">
        <v>26</v>
      </c>
      <c r="D33" s="6" t="s">
        <v>333</v>
      </c>
      <c r="E33" s="6" t="str">
        <f t="shared" si="0"/>
        <v>21111.06.1.06</v>
      </c>
      <c r="F33" s="6" t="str">
        <f t="shared" si="1"/>
        <v>04-001</v>
      </c>
      <c r="G33" s="6" t="str">
        <f t="shared" si="2"/>
        <v>1.5.08.26.001</v>
      </c>
      <c r="H33" s="27" t="s">
        <v>115</v>
      </c>
      <c r="I33" s="27" t="s">
        <v>84</v>
      </c>
      <c r="J33" s="17" t="s">
        <v>25</v>
      </c>
      <c r="K33" s="6" t="s">
        <v>167</v>
      </c>
      <c r="L33" s="6" t="s">
        <v>77</v>
      </c>
      <c r="M33" s="7" t="s">
        <v>10</v>
      </c>
      <c r="N33" s="7" t="s">
        <v>162</v>
      </c>
      <c r="Q33" s="29"/>
      <c r="R33" s="6" t="s">
        <v>7</v>
      </c>
      <c r="S33" s="6" t="s">
        <v>130</v>
      </c>
      <c r="T33" s="6" t="s">
        <v>78</v>
      </c>
      <c r="U33" s="8">
        <v>4</v>
      </c>
      <c r="V33" s="13">
        <v>25</v>
      </c>
      <c r="W33" s="28">
        <v>5</v>
      </c>
      <c r="X33" s="8">
        <v>50</v>
      </c>
      <c r="Y33" s="8">
        <v>24</v>
      </c>
      <c r="Z33" s="8">
        <v>24</v>
      </c>
      <c r="AA33" s="8">
        <v>45</v>
      </c>
      <c r="AB33" s="8">
        <v>9</v>
      </c>
      <c r="AC33" s="8">
        <v>5</v>
      </c>
      <c r="AD33" s="13">
        <v>12</v>
      </c>
      <c r="AE33" s="5">
        <v>0</v>
      </c>
      <c r="AF33" s="5">
        <v>1</v>
      </c>
      <c r="AG33" s="9">
        <f t="shared" si="127"/>
        <v>10098.25</v>
      </c>
      <c r="AH33" s="14">
        <f t="shared" si="3"/>
        <v>82188</v>
      </c>
      <c r="AI33" s="9">
        <f t="shared" si="4"/>
        <v>111039</v>
      </c>
      <c r="AJ33" s="9">
        <f t="shared" si="5"/>
        <v>121179</v>
      </c>
      <c r="AK33" s="18">
        <v>2500</v>
      </c>
      <c r="AL33" s="18">
        <v>0</v>
      </c>
      <c r="AM33" s="19">
        <v>700</v>
      </c>
      <c r="AN33" s="19">
        <v>700</v>
      </c>
      <c r="AO33" s="18">
        <v>0</v>
      </c>
      <c r="AP33" s="19">
        <v>1400</v>
      </c>
      <c r="AQ33" s="19">
        <v>1400</v>
      </c>
      <c r="AR33" s="19">
        <v>0</v>
      </c>
      <c r="AS33" s="19">
        <v>1400</v>
      </c>
      <c r="AT33" s="6">
        <v>6.5</v>
      </c>
      <c r="AU33" s="9">
        <v>6224</v>
      </c>
      <c r="AV33" s="9">
        <v>0</v>
      </c>
      <c r="AW33" s="14">
        <v>0</v>
      </c>
      <c r="AX33" s="14">
        <v>0</v>
      </c>
      <c r="AY33" s="14">
        <v>0</v>
      </c>
      <c r="AZ33" s="14">
        <v>0</v>
      </c>
      <c r="BA33" s="24">
        <f t="shared" si="128"/>
        <v>0</v>
      </c>
      <c r="BB33" s="14">
        <v>0</v>
      </c>
      <c r="BC33" s="9">
        <v>625</v>
      </c>
      <c r="BD33" s="14">
        <v>0</v>
      </c>
      <c r="BE33" s="14">
        <v>0</v>
      </c>
      <c r="BF33" s="14">
        <v>0</v>
      </c>
      <c r="BG33" s="14">
        <v>0</v>
      </c>
      <c r="BH33" s="14">
        <v>0</v>
      </c>
      <c r="BI33" s="9">
        <v>1760</v>
      </c>
      <c r="BJ33" s="14">
        <v>1269.25</v>
      </c>
      <c r="BK33" s="14">
        <v>0</v>
      </c>
      <c r="BL33" s="9">
        <v>0</v>
      </c>
      <c r="BM33" s="9">
        <v>0</v>
      </c>
      <c r="BN33" s="9">
        <v>0</v>
      </c>
      <c r="BO33" s="14">
        <v>0</v>
      </c>
      <c r="BP33" s="9">
        <v>0</v>
      </c>
      <c r="BQ33" s="9">
        <v>0</v>
      </c>
      <c r="BR33" s="21">
        <f t="shared" si="129"/>
        <v>9878.25</v>
      </c>
      <c r="BS33" s="21">
        <f t="shared" si="130"/>
        <v>7984</v>
      </c>
      <c r="BT33" s="9">
        <f t="shared" si="131"/>
        <v>74688</v>
      </c>
      <c r="BU33" s="9">
        <f t="shared" si="132"/>
        <v>0</v>
      </c>
      <c r="BV33" s="9">
        <f t="shared" si="133"/>
        <v>0</v>
      </c>
      <c r="BW33" s="9">
        <f t="shared" si="134"/>
        <v>0</v>
      </c>
      <c r="BX33" s="9">
        <f t="shared" si="135"/>
        <v>0</v>
      </c>
      <c r="BY33" s="9">
        <f t="shared" si="136"/>
        <v>0</v>
      </c>
      <c r="BZ33" s="9">
        <f t="shared" si="137"/>
        <v>0</v>
      </c>
      <c r="CA33" s="9">
        <f t="shared" si="138"/>
        <v>0</v>
      </c>
      <c r="CB33" s="9">
        <f t="shared" si="139"/>
        <v>7500</v>
      </c>
      <c r="CC33" s="9">
        <f t="shared" si="140"/>
        <v>0</v>
      </c>
      <c r="CD33" s="9">
        <f t="shared" si="141"/>
        <v>0</v>
      </c>
      <c r="CE33" s="9">
        <f t="shared" si="142"/>
        <v>0</v>
      </c>
      <c r="CF33" s="9">
        <f t="shared" si="143"/>
        <v>0</v>
      </c>
      <c r="CG33" s="9">
        <f t="shared" si="144"/>
        <v>0</v>
      </c>
      <c r="CH33" s="9">
        <f t="shared" si="145"/>
        <v>21120</v>
      </c>
      <c r="CI33" s="9">
        <f t="shared" si="146"/>
        <v>15231</v>
      </c>
      <c r="CJ33" s="9">
        <f t="shared" si="147"/>
        <v>0</v>
      </c>
      <c r="CK33" s="9">
        <f t="shared" si="148"/>
        <v>0</v>
      </c>
      <c r="CL33" s="9">
        <f t="shared" si="149"/>
        <v>0</v>
      </c>
      <c r="CM33" s="9">
        <f t="shared" si="150"/>
        <v>0</v>
      </c>
      <c r="CN33" s="9">
        <f t="shared" si="151"/>
        <v>0</v>
      </c>
      <c r="CO33" s="9">
        <f t="shared" si="152"/>
        <v>0</v>
      </c>
      <c r="CP33" s="9">
        <f t="shared" si="153"/>
        <v>0</v>
      </c>
      <c r="CQ33" s="9">
        <f t="shared" si="154"/>
        <v>118539</v>
      </c>
      <c r="CR33" s="9">
        <f t="shared" si="155"/>
        <v>11070.588300000001</v>
      </c>
      <c r="CS33" s="9">
        <f t="shared" si="156"/>
        <v>0</v>
      </c>
      <c r="CT33" s="9">
        <f t="shared" si="30"/>
        <v>6058.9500000000007</v>
      </c>
      <c r="CU33" s="9">
        <f t="shared" si="31"/>
        <v>6271.01325</v>
      </c>
      <c r="CV33" s="9">
        <f t="shared" si="157"/>
        <v>5342.22</v>
      </c>
      <c r="CW33" s="9">
        <f t="shared" si="158"/>
        <v>3734.4</v>
      </c>
      <c r="CX33" s="9">
        <f t="shared" si="159"/>
        <v>2000</v>
      </c>
      <c r="CY33" s="9">
        <f t="shared" si="160"/>
        <v>34477.171549999999</v>
      </c>
      <c r="DA33" s="9">
        <f t="shared" si="161"/>
        <v>16830.416666666668</v>
      </c>
      <c r="DB33" s="9">
        <f t="shared" si="162"/>
        <v>0</v>
      </c>
      <c r="DC33" s="9">
        <f t="shared" si="163"/>
        <v>0</v>
      </c>
      <c r="DD33" s="9">
        <f t="shared" si="164"/>
        <v>0</v>
      </c>
      <c r="DE33" s="9">
        <f t="shared" si="165"/>
        <v>0</v>
      </c>
      <c r="DF33" s="9">
        <f t="shared" si="166"/>
        <v>0</v>
      </c>
      <c r="DG33" s="9">
        <f t="shared" si="167"/>
        <v>8078.6</v>
      </c>
      <c r="DH33" s="9">
        <f t="shared" si="168"/>
        <v>1600</v>
      </c>
      <c r="DI33" s="9">
        <f t="shared" si="41"/>
        <v>1700</v>
      </c>
      <c r="DJ33" s="9">
        <f t="shared" si="42"/>
        <v>1600</v>
      </c>
      <c r="DK33" s="9">
        <f t="shared" si="43"/>
        <v>500</v>
      </c>
      <c r="DL33" s="9">
        <f t="shared" si="169"/>
        <v>0</v>
      </c>
      <c r="DM33" s="9">
        <f t="shared" si="170"/>
        <v>102665.54166666667</v>
      </c>
      <c r="DN33" s="9">
        <f t="shared" si="171"/>
        <v>57500</v>
      </c>
      <c r="DO33" s="14">
        <v>0</v>
      </c>
      <c r="DP33" s="9">
        <f t="shared" si="172"/>
        <v>0</v>
      </c>
      <c r="DQ33" s="9">
        <f t="shared" si="173"/>
        <v>2500</v>
      </c>
      <c r="DR33" s="9">
        <f t="shared" si="46"/>
        <v>900</v>
      </c>
      <c r="DS33" s="9">
        <f t="shared" si="174"/>
        <v>0</v>
      </c>
      <c r="DT33" s="9">
        <f t="shared" si="47"/>
        <v>500</v>
      </c>
      <c r="DU33" s="9">
        <f t="shared" si="175"/>
        <v>2800</v>
      </c>
      <c r="DV33" s="9">
        <f t="shared" si="176"/>
        <v>0</v>
      </c>
      <c r="DW33" s="9">
        <f t="shared" si="177"/>
        <v>0</v>
      </c>
      <c r="DX33" s="9">
        <f t="shared" si="178"/>
        <v>770.00000000000011</v>
      </c>
      <c r="DY33" s="9">
        <f t="shared" si="179"/>
        <v>1540.0000000000002</v>
      </c>
      <c r="DZ33" s="9">
        <f t="shared" si="180"/>
        <v>1540.0000000000002</v>
      </c>
      <c r="EA33" s="9">
        <f t="shared" si="181"/>
        <v>770.00000000000011</v>
      </c>
      <c r="EB33" s="9">
        <f t="shared" si="182"/>
        <v>2640</v>
      </c>
      <c r="EC33" s="9">
        <f t="shared" si="183"/>
        <v>1867.1999999999998</v>
      </c>
      <c r="ED33" s="14">
        <v>0</v>
      </c>
      <c r="EE33" s="9">
        <f t="shared" si="50"/>
        <v>1867.2</v>
      </c>
      <c r="EF33" s="9">
        <f t="shared" si="51"/>
        <v>9336</v>
      </c>
      <c r="EG33" s="9">
        <f t="shared" si="52"/>
        <v>4979.2</v>
      </c>
      <c r="EH33" s="9">
        <f t="shared" si="184"/>
        <v>1037.3333333333333</v>
      </c>
      <c r="EI33" s="9">
        <f t="shared" si="185"/>
        <v>0</v>
      </c>
      <c r="EJ33" s="9">
        <f t="shared" si="186"/>
        <v>4063.4785280000001</v>
      </c>
      <c r="EK33" s="53">
        <f t="shared" si="187"/>
        <v>380601.14174466673</v>
      </c>
      <c r="EL33" s="9"/>
      <c r="EM33" s="9">
        <f t="shared" si="188"/>
        <v>2240.64</v>
      </c>
      <c r="EN33" s="9">
        <f t="shared" si="189"/>
        <v>0</v>
      </c>
      <c r="EO33" s="9">
        <f t="shared" si="190"/>
        <v>223.391808</v>
      </c>
      <c r="EP33" s="9">
        <f t="shared" si="191"/>
        <v>112.032</v>
      </c>
      <c r="EQ33" s="9">
        <f t="shared" si="192"/>
        <v>252.57311999999996</v>
      </c>
      <c r="ER33" s="9">
        <f t="shared" si="193"/>
        <v>145.64160000000001</v>
      </c>
      <c r="ES33" s="9">
        <f t="shared" si="194"/>
        <v>112.032</v>
      </c>
      <c r="ET33" s="9">
        <f t="shared" si="195"/>
        <v>311.2</v>
      </c>
      <c r="EU33" s="9">
        <f t="shared" si="196"/>
        <v>149.376</v>
      </c>
      <c r="EV33" s="9">
        <f t="shared" si="197"/>
        <v>31.12</v>
      </c>
      <c r="EW33" s="9">
        <f t="shared" si="198"/>
        <v>56.016000000000005</v>
      </c>
      <c r="EX33" s="9">
        <f t="shared" si="199"/>
        <v>280.08</v>
      </c>
      <c r="EY33" s="9">
        <f t="shared" si="200"/>
        <v>149.376</v>
      </c>
      <c r="EZ33" s="9">
        <f t="shared" si="201"/>
        <v>4063.4785280000001</v>
      </c>
      <c r="FB33" s="9" t="str">
        <f t="shared" si="202"/>
        <v>21111.06.1.06</v>
      </c>
      <c r="FC33" s="21">
        <f t="shared" si="203"/>
        <v>74688</v>
      </c>
      <c r="FD33" s="21">
        <f t="shared" si="204"/>
        <v>1037.3333333333333</v>
      </c>
      <c r="FE33" s="21">
        <f t="shared" si="205"/>
        <v>0</v>
      </c>
      <c r="FF33" s="21">
        <f t="shared" si="206"/>
        <v>0</v>
      </c>
      <c r="FG33" s="21">
        <f t="shared" si="207"/>
        <v>0</v>
      </c>
      <c r="FH33" s="21">
        <f t="shared" si="208"/>
        <v>0</v>
      </c>
      <c r="FI33" s="21">
        <f t="shared" si="209"/>
        <v>0</v>
      </c>
      <c r="FJ33" s="21">
        <f t="shared" si="210"/>
        <v>0</v>
      </c>
      <c r="FK33" s="21">
        <f t="shared" si="211"/>
        <v>10140</v>
      </c>
      <c r="FL33" s="21">
        <f t="shared" si="212"/>
        <v>102665.54166666667</v>
      </c>
      <c r="FM33" s="21">
        <f t="shared" si="213"/>
        <v>57500</v>
      </c>
      <c r="FN33" s="21">
        <f t="shared" si="214"/>
        <v>18430.416666666668</v>
      </c>
      <c r="FO33" s="21">
        <f t="shared" si="215"/>
        <v>8078.6</v>
      </c>
      <c r="FP33" s="21">
        <f t="shared" si="216"/>
        <v>0</v>
      </c>
      <c r="FQ33" s="21">
        <f t="shared" si="217"/>
        <v>2100</v>
      </c>
      <c r="FR33" s="21">
        <f t="shared" si="218"/>
        <v>1700</v>
      </c>
      <c r="FS33" s="21">
        <f t="shared" si="219"/>
        <v>0</v>
      </c>
      <c r="FT33" s="21">
        <f t="shared" si="220"/>
        <v>0</v>
      </c>
      <c r="FU33" s="21">
        <f t="shared" si="221"/>
        <v>0</v>
      </c>
      <c r="FV33" s="21">
        <f t="shared" si="222"/>
        <v>0</v>
      </c>
      <c r="FW33" s="21">
        <f t="shared" si="223"/>
        <v>0</v>
      </c>
      <c r="FX33" s="21">
        <f t="shared" si="224"/>
        <v>21120</v>
      </c>
      <c r="FY33" s="21">
        <f t="shared" si="225"/>
        <v>15231</v>
      </c>
      <c r="FZ33" s="21">
        <f t="shared" si="226"/>
        <v>0</v>
      </c>
      <c r="GA33" s="21">
        <f t="shared" si="227"/>
        <v>11070.588300000001</v>
      </c>
      <c r="GB33" s="21">
        <f t="shared" si="228"/>
        <v>0</v>
      </c>
      <c r="GC33" s="21">
        <f t="shared" si="229"/>
        <v>6058.9500000000007</v>
      </c>
      <c r="GD33" s="21">
        <f t="shared" si="230"/>
        <v>6271.01325</v>
      </c>
      <c r="GE33" s="21">
        <f t="shared" si="231"/>
        <v>5342.22</v>
      </c>
      <c r="GF33" s="21">
        <f t="shared" si="232"/>
        <v>2000</v>
      </c>
      <c r="GG33" s="21">
        <f t="shared" si="233"/>
        <v>3734.4</v>
      </c>
      <c r="GH33" s="21">
        <f t="shared" si="234"/>
        <v>0</v>
      </c>
      <c r="GI33" s="21">
        <f t="shared" si="235"/>
        <v>0</v>
      </c>
      <c r="GJ33" s="21">
        <f t="shared" si="236"/>
        <v>0</v>
      </c>
      <c r="GK33" s="21">
        <f t="shared" si="237"/>
        <v>0</v>
      </c>
      <c r="GL33" s="21">
        <f t="shared" si="238"/>
        <v>0</v>
      </c>
      <c r="GM33" s="21">
        <f t="shared" si="239"/>
        <v>2500</v>
      </c>
      <c r="GN33" s="21">
        <f t="shared" si="240"/>
        <v>0</v>
      </c>
      <c r="GO33" s="21">
        <f t="shared" si="241"/>
        <v>0</v>
      </c>
      <c r="GP33" s="21">
        <f t="shared" si="242"/>
        <v>500</v>
      </c>
      <c r="GQ33" s="21">
        <f t="shared" si="243"/>
        <v>0</v>
      </c>
      <c r="GR33" s="21">
        <f t="shared" si="244"/>
        <v>0</v>
      </c>
      <c r="GS33" s="21">
        <f t="shared" si="245"/>
        <v>770.00000000000011</v>
      </c>
      <c r="GT33" s="21">
        <f t="shared" si="246"/>
        <v>2800</v>
      </c>
      <c r="GU33" s="21">
        <f t="shared" si="247"/>
        <v>0</v>
      </c>
      <c r="GV33" s="21">
        <f t="shared" si="248"/>
        <v>900</v>
      </c>
      <c r="GW33" s="21">
        <f t="shared" si="249"/>
        <v>1540.0000000000002</v>
      </c>
      <c r="GX33" s="21">
        <f t="shared" si="250"/>
        <v>0</v>
      </c>
      <c r="GY33" s="21">
        <f t="shared" si="251"/>
        <v>1540.0000000000002</v>
      </c>
      <c r="GZ33" s="21">
        <f t="shared" si="252"/>
        <v>770.00000000000011</v>
      </c>
      <c r="HA33" s="21">
        <f t="shared" si="253"/>
        <v>1867.2</v>
      </c>
      <c r="HB33" s="21">
        <f t="shared" si="254"/>
        <v>1867.1999999999998</v>
      </c>
      <c r="HC33" s="21">
        <f t="shared" si="255"/>
        <v>0</v>
      </c>
      <c r="HD33" s="21">
        <f t="shared" si="256"/>
        <v>0</v>
      </c>
      <c r="HE33" s="21">
        <v>0</v>
      </c>
      <c r="HF33" s="21">
        <f t="shared" si="257"/>
        <v>4063.4785280000001</v>
      </c>
      <c r="HG33" s="21">
        <f t="shared" si="258"/>
        <v>9336</v>
      </c>
      <c r="HH33" s="21">
        <f t="shared" si="259"/>
        <v>4979.2</v>
      </c>
      <c r="HI33" s="21">
        <f t="shared" si="260"/>
        <v>380601.14174466673</v>
      </c>
      <c r="HJ33" s="21">
        <f t="shared" si="261"/>
        <v>0</v>
      </c>
      <c r="HK33" s="21">
        <f t="shared" si="262"/>
        <v>16575.387500000001</v>
      </c>
      <c r="HL33" s="21">
        <f t="shared" si="263"/>
        <v>397176.52924466674</v>
      </c>
      <c r="HM33" s="21">
        <f t="shared" si="264"/>
        <v>0</v>
      </c>
    </row>
    <row r="34" spans="3:221" s="6" customFormat="1" ht="12.75">
      <c r="C34" s="8">
        <v>27</v>
      </c>
      <c r="D34" s="6" t="s">
        <v>333</v>
      </c>
      <c r="E34" s="6" t="str">
        <f t="shared" si="0"/>
        <v>21111.06.1.06</v>
      </c>
      <c r="F34" s="6" t="str">
        <f t="shared" si="1"/>
        <v>04-001</v>
      </c>
      <c r="G34" s="6" t="str">
        <f t="shared" si="2"/>
        <v>1.5.08.26.001</v>
      </c>
      <c r="H34" s="27" t="s">
        <v>114</v>
      </c>
      <c r="I34" s="27">
        <v>51923</v>
      </c>
      <c r="J34" s="17" t="s">
        <v>58</v>
      </c>
      <c r="K34" s="6" t="s">
        <v>167</v>
      </c>
      <c r="L34" s="6" t="s">
        <v>77</v>
      </c>
      <c r="M34" s="7" t="s">
        <v>55</v>
      </c>
      <c r="N34" s="7" t="s">
        <v>162</v>
      </c>
      <c r="Q34" s="29"/>
      <c r="R34" s="6" t="s">
        <v>7</v>
      </c>
      <c r="S34" s="6" t="s">
        <v>130</v>
      </c>
      <c r="T34" s="6" t="s">
        <v>131</v>
      </c>
      <c r="U34" s="8">
        <v>0</v>
      </c>
      <c r="V34" s="13">
        <v>0</v>
      </c>
      <c r="W34" s="28">
        <v>0</v>
      </c>
      <c r="X34" s="8">
        <v>0</v>
      </c>
      <c r="Y34" s="8">
        <v>0</v>
      </c>
      <c r="Z34" s="8">
        <v>0</v>
      </c>
      <c r="AA34" s="8">
        <v>0</v>
      </c>
      <c r="AB34" s="8">
        <v>0</v>
      </c>
      <c r="AC34" s="8">
        <v>0</v>
      </c>
      <c r="AD34" s="13">
        <v>12</v>
      </c>
      <c r="AE34" s="5">
        <v>0</v>
      </c>
      <c r="AF34" s="5">
        <v>0</v>
      </c>
      <c r="AG34" s="9">
        <f t="shared" si="127"/>
        <v>625</v>
      </c>
      <c r="AH34" s="14">
        <f t="shared" si="3"/>
        <v>7500</v>
      </c>
      <c r="AI34" s="9">
        <f t="shared" si="4"/>
        <v>0</v>
      </c>
      <c r="AJ34" s="9">
        <f t="shared" si="5"/>
        <v>7500</v>
      </c>
      <c r="AK34" s="18">
        <v>0</v>
      </c>
      <c r="AL34" s="18">
        <v>0</v>
      </c>
      <c r="AM34" s="19">
        <v>0</v>
      </c>
      <c r="AN34" s="19">
        <v>0</v>
      </c>
      <c r="AO34" s="18">
        <v>0</v>
      </c>
      <c r="AP34" s="19">
        <v>0</v>
      </c>
      <c r="AQ34" s="19">
        <v>0</v>
      </c>
      <c r="AR34" s="19">
        <v>0</v>
      </c>
      <c r="AS34" s="19">
        <v>0</v>
      </c>
      <c r="AT34" s="6">
        <v>0</v>
      </c>
      <c r="AU34" s="9">
        <v>0</v>
      </c>
      <c r="AV34" s="9">
        <v>0</v>
      </c>
      <c r="AW34" s="14">
        <v>0</v>
      </c>
      <c r="AX34" s="14">
        <v>8000</v>
      </c>
      <c r="AY34" s="14">
        <v>0</v>
      </c>
      <c r="AZ34" s="14">
        <v>0</v>
      </c>
      <c r="BA34" s="24">
        <f t="shared" si="128"/>
        <v>0</v>
      </c>
      <c r="BB34" s="14">
        <v>0</v>
      </c>
      <c r="BC34" s="9">
        <v>625</v>
      </c>
      <c r="BD34" s="14">
        <v>0</v>
      </c>
      <c r="BE34" s="14">
        <v>1269.25</v>
      </c>
      <c r="BF34" s="14">
        <v>0</v>
      </c>
      <c r="BG34" s="14">
        <v>0</v>
      </c>
      <c r="BH34" s="14">
        <v>0</v>
      </c>
      <c r="BI34" s="9">
        <v>0</v>
      </c>
      <c r="BJ34" s="14">
        <v>0</v>
      </c>
      <c r="BK34" s="14">
        <v>0</v>
      </c>
      <c r="BL34" s="9">
        <v>0</v>
      </c>
      <c r="BM34" s="9">
        <v>0</v>
      </c>
      <c r="BN34" s="9">
        <v>0</v>
      </c>
      <c r="BO34" s="14">
        <v>0</v>
      </c>
      <c r="BP34" s="9">
        <v>0</v>
      </c>
      <c r="BQ34" s="9">
        <v>0</v>
      </c>
      <c r="BR34" s="21">
        <f t="shared" si="129"/>
        <v>9894.25</v>
      </c>
      <c r="BS34" s="21">
        <f t="shared" si="130"/>
        <v>0</v>
      </c>
      <c r="BT34" s="9">
        <f t="shared" si="131"/>
        <v>0</v>
      </c>
      <c r="BU34" s="9">
        <f t="shared" si="132"/>
        <v>0</v>
      </c>
      <c r="BV34" s="9">
        <f t="shared" si="133"/>
        <v>0</v>
      </c>
      <c r="BW34" s="9">
        <f t="shared" si="134"/>
        <v>96000</v>
      </c>
      <c r="BX34" s="9">
        <f t="shared" si="135"/>
        <v>0</v>
      </c>
      <c r="BY34" s="9">
        <f t="shared" si="136"/>
        <v>0</v>
      </c>
      <c r="BZ34" s="9">
        <f t="shared" si="137"/>
        <v>0</v>
      </c>
      <c r="CA34" s="9">
        <f t="shared" si="138"/>
        <v>0</v>
      </c>
      <c r="CB34" s="9">
        <f t="shared" si="139"/>
        <v>7500</v>
      </c>
      <c r="CC34" s="9">
        <f t="shared" si="140"/>
        <v>0</v>
      </c>
      <c r="CD34" s="9">
        <f t="shared" si="141"/>
        <v>15231</v>
      </c>
      <c r="CE34" s="9">
        <f t="shared" si="142"/>
        <v>0</v>
      </c>
      <c r="CF34" s="9">
        <f t="shared" si="143"/>
        <v>0</v>
      </c>
      <c r="CG34" s="9">
        <f t="shared" si="144"/>
        <v>0</v>
      </c>
      <c r="CH34" s="9">
        <f t="shared" si="145"/>
        <v>0</v>
      </c>
      <c r="CI34" s="9">
        <f t="shared" si="146"/>
        <v>0</v>
      </c>
      <c r="CJ34" s="9">
        <f t="shared" si="147"/>
        <v>0</v>
      </c>
      <c r="CK34" s="9">
        <f t="shared" si="148"/>
        <v>0</v>
      </c>
      <c r="CL34" s="9">
        <f t="shared" si="149"/>
        <v>0</v>
      </c>
      <c r="CM34" s="9">
        <f t="shared" si="150"/>
        <v>0</v>
      </c>
      <c r="CN34" s="9">
        <f t="shared" si="151"/>
        <v>0</v>
      </c>
      <c r="CO34" s="9">
        <f t="shared" si="152"/>
        <v>0</v>
      </c>
      <c r="CP34" s="9">
        <f t="shared" si="153"/>
        <v>0</v>
      </c>
      <c r="CQ34" s="9">
        <f t="shared" si="154"/>
        <v>118731</v>
      </c>
      <c r="CR34" s="9">
        <f t="shared" si="155"/>
        <v>0</v>
      </c>
      <c r="CS34" s="9">
        <f t="shared" si="156"/>
        <v>0</v>
      </c>
      <c r="CT34" s="9">
        <f t="shared" si="30"/>
        <v>375</v>
      </c>
      <c r="CU34" s="9">
        <f t="shared" si="31"/>
        <v>388.125</v>
      </c>
      <c r="CV34" s="9">
        <f t="shared" si="157"/>
        <v>0</v>
      </c>
      <c r="CW34" s="9">
        <f t="shared" si="158"/>
        <v>0</v>
      </c>
      <c r="CX34" s="9">
        <f t="shared" si="159"/>
        <v>0</v>
      </c>
      <c r="CY34" s="9">
        <f t="shared" si="160"/>
        <v>763.125</v>
      </c>
      <c r="DA34" s="9">
        <f t="shared" si="161"/>
        <v>0</v>
      </c>
      <c r="DB34" s="9">
        <f t="shared" si="162"/>
        <v>8000</v>
      </c>
      <c r="DC34" s="9">
        <f t="shared" si="163"/>
        <v>0</v>
      </c>
      <c r="DD34" s="9">
        <f t="shared" si="164"/>
        <v>0</v>
      </c>
      <c r="DE34" s="9">
        <f t="shared" si="165"/>
        <v>0</v>
      </c>
      <c r="DF34" s="9">
        <f t="shared" si="166"/>
        <v>0</v>
      </c>
      <c r="DG34" s="9">
        <f t="shared" si="167"/>
        <v>0</v>
      </c>
      <c r="DH34" s="9">
        <f t="shared" si="168"/>
        <v>0</v>
      </c>
      <c r="DI34" s="9">
        <f t="shared" si="41"/>
        <v>0</v>
      </c>
      <c r="DJ34" s="9">
        <f t="shared" si="42"/>
        <v>0</v>
      </c>
      <c r="DK34" s="9">
        <f t="shared" si="43"/>
        <v>0</v>
      </c>
      <c r="DL34" s="9">
        <f t="shared" si="169"/>
        <v>0</v>
      </c>
      <c r="DM34" s="9">
        <f t="shared" si="170"/>
        <v>0</v>
      </c>
      <c r="DN34" s="9">
        <f t="shared" si="171"/>
        <v>0</v>
      </c>
      <c r="DO34" s="14">
        <v>0</v>
      </c>
      <c r="DP34" s="9">
        <f t="shared" si="172"/>
        <v>0</v>
      </c>
      <c r="DQ34" s="9">
        <f t="shared" si="173"/>
        <v>0</v>
      </c>
      <c r="DR34" s="9">
        <f t="shared" si="46"/>
        <v>0</v>
      </c>
      <c r="DS34" s="9">
        <f t="shared" si="174"/>
        <v>0</v>
      </c>
      <c r="DT34" s="9">
        <f t="shared" si="47"/>
        <v>0</v>
      </c>
      <c r="DU34" s="9">
        <f t="shared" si="175"/>
        <v>0</v>
      </c>
      <c r="DV34" s="9">
        <f t="shared" si="176"/>
        <v>0</v>
      </c>
      <c r="DW34" s="9">
        <f t="shared" si="177"/>
        <v>0</v>
      </c>
      <c r="DX34" s="9">
        <f t="shared" si="178"/>
        <v>0</v>
      </c>
      <c r="DY34" s="9">
        <f t="shared" si="179"/>
        <v>0</v>
      </c>
      <c r="DZ34" s="9">
        <f t="shared" si="180"/>
        <v>0</v>
      </c>
      <c r="EA34" s="9">
        <f t="shared" si="181"/>
        <v>0</v>
      </c>
      <c r="EB34" s="9">
        <f t="shared" si="182"/>
        <v>0</v>
      </c>
      <c r="EC34" s="9">
        <f t="shared" si="183"/>
        <v>0</v>
      </c>
      <c r="ED34" s="14">
        <v>0</v>
      </c>
      <c r="EE34" s="9">
        <f t="shared" si="50"/>
        <v>0</v>
      </c>
      <c r="EF34" s="9">
        <f t="shared" si="51"/>
        <v>0</v>
      </c>
      <c r="EG34" s="9">
        <f t="shared" si="52"/>
        <v>0</v>
      </c>
      <c r="EH34" s="9">
        <f t="shared" si="184"/>
        <v>0</v>
      </c>
      <c r="EI34" s="9">
        <f t="shared" si="185"/>
        <v>0</v>
      </c>
      <c r="EJ34" s="9">
        <f t="shared" si="186"/>
        <v>0</v>
      </c>
      <c r="EK34" s="53">
        <f t="shared" si="187"/>
        <v>127494.125</v>
      </c>
      <c r="EM34" s="9">
        <f t="shared" si="188"/>
        <v>0</v>
      </c>
      <c r="EN34" s="9">
        <f t="shared" si="189"/>
        <v>0</v>
      </c>
      <c r="EO34" s="9">
        <f t="shared" si="190"/>
        <v>0</v>
      </c>
      <c r="EP34" s="9">
        <f t="shared" si="191"/>
        <v>0</v>
      </c>
      <c r="EQ34" s="9">
        <f t="shared" si="192"/>
        <v>0</v>
      </c>
      <c r="ER34" s="9">
        <f t="shared" si="193"/>
        <v>0</v>
      </c>
      <c r="ES34" s="9">
        <f t="shared" si="194"/>
        <v>0</v>
      </c>
      <c r="ET34" s="9">
        <f t="shared" si="195"/>
        <v>0</v>
      </c>
      <c r="EU34" s="9">
        <f t="shared" si="196"/>
        <v>0</v>
      </c>
      <c r="EV34" s="9">
        <f t="shared" si="197"/>
        <v>0</v>
      </c>
      <c r="EW34" s="9">
        <f t="shared" si="198"/>
        <v>0</v>
      </c>
      <c r="EX34" s="9">
        <f t="shared" si="199"/>
        <v>0</v>
      </c>
      <c r="EY34" s="9">
        <f t="shared" si="200"/>
        <v>0</v>
      </c>
      <c r="EZ34" s="9">
        <f t="shared" si="201"/>
        <v>0</v>
      </c>
      <c r="FB34" s="9" t="str">
        <f t="shared" si="202"/>
        <v>21111.06.1.06</v>
      </c>
      <c r="FC34" s="21">
        <f t="shared" si="203"/>
        <v>0</v>
      </c>
      <c r="FD34" s="21">
        <f t="shared" si="204"/>
        <v>0</v>
      </c>
      <c r="FE34" s="21">
        <f t="shared" si="205"/>
        <v>0</v>
      </c>
      <c r="FF34" s="21">
        <f t="shared" si="206"/>
        <v>0</v>
      </c>
      <c r="FG34" s="21">
        <f t="shared" si="207"/>
        <v>0</v>
      </c>
      <c r="FH34" s="21">
        <f t="shared" si="208"/>
        <v>104000</v>
      </c>
      <c r="FI34" s="21">
        <f t="shared" si="209"/>
        <v>0</v>
      </c>
      <c r="FJ34" s="21">
        <f t="shared" si="210"/>
        <v>0</v>
      </c>
      <c r="FK34" s="21">
        <f t="shared" si="211"/>
        <v>7500</v>
      </c>
      <c r="FL34" s="21">
        <f t="shared" si="212"/>
        <v>0</v>
      </c>
      <c r="FM34" s="21">
        <f t="shared" si="213"/>
        <v>0</v>
      </c>
      <c r="FN34" s="21">
        <f t="shared" si="214"/>
        <v>0</v>
      </c>
      <c r="FO34" s="21">
        <f t="shared" si="215"/>
        <v>0</v>
      </c>
      <c r="FP34" s="21">
        <f t="shared" si="216"/>
        <v>0</v>
      </c>
      <c r="FQ34" s="21">
        <f t="shared" si="217"/>
        <v>0</v>
      </c>
      <c r="FR34" s="21">
        <f t="shared" si="218"/>
        <v>0</v>
      </c>
      <c r="FS34" s="21">
        <f t="shared" si="219"/>
        <v>15231</v>
      </c>
      <c r="FT34" s="21">
        <f t="shared" si="220"/>
        <v>0</v>
      </c>
      <c r="FU34" s="21">
        <f t="shared" si="221"/>
        <v>0</v>
      </c>
      <c r="FV34" s="21">
        <f t="shared" si="222"/>
        <v>0</v>
      </c>
      <c r="FW34" s="21">
        <f t="shared" si="223"/>
        <v>0</v>
      </c>
      <c r="FX34" s="21">
        <f t="shared" si="224"/>
        <v>0</v>
      </c>
      <c r="FY34" s="21">
        <f t="shared" si="225"/>
        <v>0</v>
      </c>
      <c r="FZ34" s="21">
        <f t="shared" si="226"/>
        <v>0</v>
      </c>
      <c r="GA34" s="21">
        <f t="shared" si="227"/>
        <v>0</v>
      </c>
      <c r="GB34" s="21">
        <f t="shared" si="228"/>
        <v>0</v>
      </c>
      <c r="GC34" s="21">
        <f t="shared" si="229"/>
        <v>375</v>
      </c>
      <c r="GD34" s="21">
        <f t="shared" si="230"/>
        <v>388.125</v>
      </c>
      <c r="GE34" s="21">
        <f t="shared" si="231"/>
        <v>0</v>
      </c>
      <c r="GF34" s="21">
        <f t="shared" si="232"/>
        <v>0</v>
      </c>
      <c r="GG34" s="21">
        <f t="shared" si="233"/>
        <v>0</v>
      </c>
      <c r="GH34" s="21">
        <f t="shared" si="234"/>
        <v>0</v>
      </c>
      <c r="GI34" s="21">
        <f t="shared" si="235"/>
        <v>0</v>
      </c>
      <c r="GJ34" s="21">
        <f t="shared" si="236"/>
        <v>0</v>
      </c>
      <c r="GK34" s="21">
        <f t="shared" si="237"/>
        <v>0</v>
      </c>
      <c r="GL34" s="21">
        <f t="shared" si="238"/>
        <v>0</v>
      </c>
      <c r="GM34" s="21">
        <f t="shared" si="239"/>
        <v>0</v>
      </c>
      <c r="GN34" s="21">
        <f t="shared" si="240"/>
        <v>0</v>
      </c>
      <c r="GO34" s="21">
        <f t="shared" si="241"/>
        <v>0</v>
      </c>
      <c r="GP34" s="21">
        <f t="shared" si="242"/>
        <v>0</v>
      </c>
      <c r="GQ34" s="21">
        <f t="shared" si="243"/>
        <v>0</v>
      </c>
      <c r="GR34" s="21">
        <f t="shared" si="244"/>
        <v>0</v>
      </c>
      <c r="GS34" s="21">
        <f t="shared" si="245"/>
        <v>0</v>
      </c>
      <c r="GT34" s="21">
        <f t="shared" si="246"/>
        <v>0</v>
      </c>
      <c r="GU34" s="21">
        <f t="shared" si="247"/>
        <v>0</v>
      </c>
      <c r="GV34" s="21">
        <f t="shared" si="248"/>
        <v>0</v>
      </c>
      <c r="GW34" s="21">
        <f t="shared" si="249"/>
        <v>0</v>
      </c>
      <c r="GX34" s="21">
        <f t="shared" si="250"/>
        <v>0</v>
      </c>
      <c r="GY34" s="21">
        <f t="shared" si="251"/>
        <v>0</v>
      </c>
      <c r="GZ34" s="21">
        <f t="shared" si="252"/>
        <v>0</v>
      </c>
      <c r="HA34" s="21">
        <f t="shared" si="253"/>
        <v>0</v>
      </c>
      <c r="HB34" s="21">
        <f t="shared" si="254"/>
        <v>0</v>
      </c>
      <c r="HC34" s="21">
        <f t="shared" si="255"/>
        <v>0</v>
      </c>
      <c r="HD34" s="21">
        <f t="shared" si="256"/>
        <v>0</v>
      </c>
      <c r="HE34" s="21">
        <v>0</v>
      </c>
      <c r="HF34" s="21">
        <f t="shared" si="257"/>
        <v>0</v>
      </c>
      <c r="HG34" s="21">
        <f t="shared" si="258"/>
        <v>0</v>
      </c>
      <c r="HH34" s="21">
        <f t="shared" si="259"/>
        <v>0</v>
      </c>
      <c r="HI34" s="21">
        <f t="shared" si="260"/>
        <v>127494.125</v>
      </c>
      <c r="HJ34" s="21">
        <f t="shared" si="261"/>
        <v>0</v>
      </c>
      <c r="HK34" s="21">
        <f t="shared" si="262"/>
        <v>0</v>
      </c>
      <c r="HL34" s="21">
        <f t="shared" si="263"/>
        <v>127494.125</v>
      </c>
      <c r="HM34" s="21">
        <f t="shared" si="264"/>
        <v>0</v>
      </c>
    </row>
    <row r="35" spans="3:221" s="6" customFormat="1" ht="12.75">
      <c r="C35" s="8">
        <v>28</v>
      </c>
      <c r="D35" s="6" t="s">
        <v>333</v>
      </c>
      <c r="E35" s="6" t="str">
        <f t="shared" si="0"/>
        <v>21111.06.1.06</v>
      </c>
      <c r="F35" s="6" t="str">
        <f t="shared" si="1"/>
        <v>04-001</v>
      </c>
      <c r="G35" s="6" t="str">
        <f t="shared" si="2"/>
        <v>1.5.08.26.001</v>
      </c>
      <c r="H35" s="27" t="s">
        <v>157</v>
      </c>
      <c r="I35" s="27">
        <v>51858</v>
      </c>
      <c r="J35" s="17" t="s">
        <v>58</v>
      </c>
      <c r="K35" s="6" t="s">
        <v>167</v>
      </c>
      <c r="L35" s="6" t="s">
        <v>77</v>
      </c>
      <c r="M35" s="7" t="s">
        <v>55</v>
      </c>
      <c r="N35" s="7" t="s">
        <v>162</v>
      </c>
      <c r="Q35" s="29"/>
      <c r="R35" s="6" t="s">
        <v>7</v>
      </c>
      <c r="S35" s="6" t="s">
        <v>130</v>
      </c>
      <c r="T35" s="6" t="s">
        <v>131</v>
      </c>
      <c r="U35" s="8">
        <v>0</v>
      </c>
      <c r="V35" s="13">
        <v>0</v>
      </c>
      <c r="W35" s="28">
        <v>0</v>
      </c>
      <c r="X35" s="8">
        <v>0</v>
      </c>
      <c r="Y35" s="8">
        <v>0</v>
      </c>
      <c r="Z35" s="8">
        <v>0</v>
      </c>
      <c r="AA35" s="8">
        <v>0</v>
      </c>
      <c r="AB35" s="8">
        <v>0</v>
      </c>
      <c r="AC35" s="8">
        <v>0</v>
      </c>
      <c r="AD35" s="13">
        <v>12</v>
      </c>
      <c r="AE35" s="5">
        <v>0</v>
      </c>
      <c r="AF35" s="5">
        <v>0</v>
      </c>
      <c r="AG35" s="9">
        <f t="shared" si="127"/>
        <v>625</v>
      </c>
      <c r="AH35" s="14">
        <f t="shared" si="3"/>
        <v>7500</v>
      </c>
      <c r="AI35" s="9">
        <f t="shared" si="4"/>
        <v>0</v>
      </c>
      <c r="AJ35" s="9">
        <f t="shared" si="5"/>
        <v>7500</v>
      </c>
      <c r="AK35" s="18">
        <v>0</v>
      </c>
      <c r="AL35" s="18">
        <v>0</v>
      </c>
      <c r="AM35" s="19">
        <v>0</v>
      </c>
      <c r="AN35" s="19">
        <v>0</v>
      </c>
      <c r="AO35" s="18">
        <v>0</v>
      </c>
      <c r="AP35" s="19">
        <v>0</v>
      </c>
      <c r="AQ35" s="19">
        <v>0</v>
      </c>
      <c r="AR35" s="19">
        <v>0</v>
      </c>
      <c r="AS35" s="19">
        <v>0</v>
      </c>
      <c r="AT35" s="6">
        <v>0</v>
      </c>
      <c r="AU35" s="9">
        <v>0</v>
      </c>
      <c r="AV35" s="9">
        <v>0</v>
      </c>
      <c r="AW35" s="14">
        <v>0</v>
      </c>
      <c r="AX35" s="14">
        <v>8000</v>
      </c>
      <c r="AY35" s="14">
        <v>0</v>
      </c>
      <c r="AZ35" s="14">
        <v>0</v>
      </c>
      <c r="BA35" s="24">
        <f t="shared" si="128"/>
        <v>0</v>
      </c>
      <c r="BB35" s="14">
        <v>0</v>
      </c>
      <c r="BC35" s="9">
        <v>625</v>
      </c>
      <c r="BD35" s="14">
        <v>0</v>
      </c>
      <c r="BE35" s="14">
        <v>1269.25</v>
      </c>
      <c r="BF35" s="14">
        <v>0</v>
      </c>
      <c r="BG35" s="14">
        <v>0</v>
      </c>
      <c r="BH35" s="14">
        <v>0</v>
      </c>
      <c r="BI35" s="9">
        <v>0</v>
      </c>
      <c r="BJ35" s="14">
        <v>0</v>
      </c>
      <c r="BK35" s="14">
        <v>0</v>
      </c>
      <c r="BL35" s="9">
        <v>0</v>
      </c>
      <c r="BM35" s="9">
        <v>0</v>
      </c>
      <c r="BN35" s="9">
        <v>0</v>
      </c>
      <c r="BO35" s="14">
        <v>0</v>
      </c>
      <c r="BP35" s="9">
        <v>0</v>
      </c>
      <c r="BQ35" s="9">
        <v>0</v>
      </c>
      <c r="BR35" s="21">
        <f t="shared" si="129"/>
        <v>9894.25</v>
      </c>
      <c r="BS35" s="21">
        <f t="shared" si="130"/>
        <v>0</v>
      </c>
      <c r="BT35" s="9">
        <f t="shared" si="131"/>
        <v>0</v>
      </c>
      <c r="BU35" s="9">
        <f t="shared" si="132"/>
        <v>0</v>
      </c>
      <c r="BV35" s="9">
        <f t="shared" si="133"/>
        <v>0</v>
      </c>
      <c r="BW35" s="9">
        <f t="shared" si="134"/>
        <v>96000</v>
      </c>
      <c r="BX35" s="9">
        <f t="shared" si="135"/>
        <v>0</v>
      </c>
      <c r="BY35" s="9">
        <f t="shared" si="136"/>
        <v>0</v>
      </c>
      <c r="BZ35" s="9">
        <f t="shared" si="137"/>
        <v>0</v>
      </c>
      <c r="CA35" s="9">
        <f t="shared" si="138"/>
        <v>0</v>
      </c>
      <c r="CB35" s="9">
        <f t="shared" si="139"/>
        <v>7500</v>
      </c>
      <c r="CC35" s="9">
        <f t="shared" si="140"/>
        <v>0</v>
      </c>
      <c r="CD35" s="9">
        <f t="shared" si="141"/>
        <v>15231</v>
      </c>
      <c r="CE35" s="9">
        <f t="shared" si="142"/>
        <v>0</v>
      </c>
      <c r="CF35" s="9">
        <f t="shared" si="143"/>
        <v>0</v>
      </c>
      <c r="CG35" s="9">
        <f t="shared" si="144"/>
        <v>0</v>
      </c>
      <c r="CH35" s="9">
        <f t="shared" si="145"/>
        <v>0</v>
      </c>
      <c r="CI35" s="9">
        <f t="shared" si="146"/>
        <v>0</v>
      </c>
      <c r="CJ35" s="9">
        <f t="shared" si="147"/>
        <v>0</v>
      </c>
      <c r="CK35" s="9">
        <f t="shared" si="148"/>
        <v>0</v>
      </c>
      <c r="CL35" s="9">
        <f t="shared" si="149"/>
        <v>0</v>
      </c>
      <c r="CM35" s="9">
        <f t="shared" si="150"/>
        <v>0</v>
      </c>
      <c r="CN35" s="9">
        <f t="shared" si="151"/>
        <v>0</v>
      </c>
      <c r="CO35" s="9">
        <f t="shared" si="152"/>
        <v>0</v>
      </c>
      <c r="CP35" s="9">
        <f t="shared" si="153"/>
        <v>0</v>
      </c>
      <c r="CQ35" s="9">
        <f t="shared" si="154"/>
        <v>118731</v>
      </c>
      <c r="CR35" s="9">
        <f t="shared" si="155"/>
        <v>0</v>
      </c>
      <c r="CS35" s="9">
        <f t="shared" si="156"/>
        <v>0</v>
      </c>
      <c r="CT35" s="9">
        <f t="shared" si="30"/>
        <v>375</v>
      </c>
      <c r="CU35" s="9">
        <f t="shared" si="31"/>
        <v>388.125</v>
      </c>
      <c r="CV35" s="9">
        <f t="shared" si="157"/>
        <v>0</v>
      </c>
      <c r="CW35" s="9">
        <f t="shared" si="158"/>
        <v>0</v>
      </c>
      <c r="CX35" s="9">
        <f t="shared" si="159"/>
        <v>0</v>
      </c>
      <c r="CY35" s="9">
        <f t="shared" si="160"/>
        <v>763.125</v>
      </c>
      <c r="DA35" s="9">
        <f t="shared" si="161"/>
        <v>0</v>
      </c>
      <c r="DB35" s="9">
        <f t="shared" si="162"/>
        <v>8000</v>
      </c>
      <c r="DC35" s="9">
        <f t="shared" si="163"/>
        <v>0</v>
      </c>
      <c r="DD35" s="9">
        <f t="shared" si="164"/>
        <v>0</v>
      </c>
      <c r="DE35" s="9">
        <f t="shared" si="165"/>
        <v>0</v>
      </c>
      <c r="DF35" s="9">
        <f t="shared" si="166"/>
        <v>0</v>
      </c>
      <c r="DG35" s="9">
        <f t="shared" si="167"/>
        <v>0</v>
      </c>
      <c r="DH35" s="9">
        <f t="shared" si="168"/>
        <v>0</v>
      </c>
      <c r="DI35" s="9">
        <f t="shared" si="41"/>
        <v>0</v>
      </c>
      <c r="DJ35" s="9">
        <f t="shared" si="42"/>
        <v>0</v>
      </c>
      <c r="DK35" s="9">
        <f t="shared" si="43"/>
        <v>0</v>
      </c>
      <c r="DL35" s="9">
        <f t="shared" si="169"/>
        <v>0</v>
      </c>
      <c r="DM35" s="9">
        <f t="shared" si="170"/>
        <v>0</v>
      </c>
      <c r="DN35" s="9">
        <f t="shared" si="171"/>
        <v>0</v>
      </c>
      <c r="DO35" s="14">
        <v>0</v>
      </c>
      <c r="DP35" s="9">
        <f t="shared" si="172"/>
        <v>0</v>
      </c>
      <c r="DQ35" s="9">
        <f t="shared" si="173"/>
        <v>0</v>
      </c>
      <c r="DR35" s="9">
        <f t="shared" si="46"/>
        <v>0</v>
      </c>
      <c r="DS35" s="9">
        <f t="shared" si="174"/>
        <v>0</v>
      </c>
      <c r="DT35" s="9">
        <f t="shared" si="47"/>
        <v>0</v>
      </c>
      <c r="DU35" s="9">
        <f t="shared" si="175"/>
        <v>0</v>
      </c>
      <c r="DV35" s="9">
        <f t="shared" si="176"/>
        <v>0</v>
      </c>
      <c r="DW35" s="9">
        <f t="shared" si="177"/>
        <v>0</v>
      </c>
      <c r="DX35" s="9">
        <f t="shared" si="178"/>
        <v>0</v>
      </c>
      <c r="DY35" s="9">
        <f t="shared" si="179"/>
        <v>0</v>
      </c>
      <c r="DZ35" s="9">
        <f t="shared" si="180"/>
        <v>0</v>
      </c>
      <c r="EA35" s="9">
        <f t="shared" si="181"/>
        <v>0</v>
      </c>
      <c r="EB35" s="9">
        <f t="shared" si="182"/>
        <v>0</v>
      </c>
      <c r="EC35" s="9">
        <f t="shared" si="183"/>
        <v>0</v>
      </c>
      <c r="ED35" s="14">
        <v>0</v>
      </c>
      <c r="EE35" s="9">
        <f t="shared" si="50"/>
        <v>0</v>
      </c>
      <c r="EF35" s="9">
        <f t="shared" si="51"/>
        <v>0</v>
      </c>
      <c r="EG35" s="9">
        <f t="shared" si="52"/>
        <v>0</v>
      </c>
      <c r="EH35" s="9">
        <f t="shared" si="184"/>
        <v>0</v>
      </c>
      <c r="EI35" s="9">
        <f t="shared" si="185"/>
        <v>0</v>
      </c>
      <c r="EJ35" s="9">
        <f t="shared" si="186"/>
        <v>0</v>
      </c>
      <c r="EK35" s="53">
        <f t="shared" si="187"/>
        <v>127494.125</v>
      </c>
      <c r="EM35" s="9">
        <f t="shared" si="188"/>
        <v>0</v>
      </c>
      <c r="EN35" s="9">
        <f t="shared" si="189"/>
        <v>0</v>
      </c>
      <c r="EO35" s="9">
        <f t="shared" si="190"/>
        <v>0</v>
      </c>
      <c r="EP35" s="9">
        <f t="shared" si="191"/>
        <v>0</v>
      </c>
      <c r="EQ35" s="9">
        <f t="shared" si="192"/>
        <v>0</v>
      </c>
      <c r="ER35" s="9">
        <f t="shared" si="193"/>
        <v>0</v>
      </c>
      <c r="ES35" s="9">
        <f t="shared" si="194"/>
        <v>0</v>
      </c>
      <c r="ET35" s="9">
        <f t="shared" si="195"/>
        <v>0</v>
      </c>
      <c r="EU35" s="9">
        <f t="shared" si="196"/>
        <v>0</v>
      </c>
      <c r="EV35" s="9">
        <f t="shared" si="197"/>
        <v>0</v>
      </c>
      <c r="EW35" s="9">
        <f t="shared" si="198"/>
        <v>0</v>
      </c>
      <c r="EX35" s="9">
        <f t="shared" si="199"/>
        <v>0</v>
      </c>
      <c r="EY35" s="9">
        <f t="shared" si="200"/>
        <v>0</v>
      </c>
      <c r="EZ35" s="9">
        <f t="shared" si="201"/>
        <v>0</v>
      </c>
      <c r="FB35" s="9" t="str">
        <f t="shared" si="202"/>
        <v>21111.06.1.06</v>
      </c>
      <c r="FC35" s="21">
        <f t="shared" si="203"/>
        <v>0</v>
      </c>
      <c r="FD35" s="21">
        <f t="shared" si="204"/>
        <v>0</v>
      </c>
      <c r="FE35" s="21">
        <f t="shared" si="205"/>
        <v>0</v>
      </c>
      <c r="FF35" s="21">
        <f t="shared" si="206"/>
        <v>0</v>
      </c>
      <c r="FG35" s="21">
        <f t="shared" si="207"/>
        <v>0</v>
      </c>
      <c r="FH35" s="21">
        <f t="shared" si="208"/>
        <v>104000</v>
      </c>
      <c r="FI35" s="21">
        <f t="shared" si="209"/>
        <v>0</v>
      </c>
      <c r="FJ35" s="21">
        <f t="shared" si="210"/>
        <v>0</v>
      </c>
      <c r="FK35" s="21">
        <f t="shared" si="211"/>
        <v>7500</v>
      </c>
      <c r="FL35" s="21">
        <f t="shared" si="212"/>
        <v>0</v>
      </c>
      <c r="FM35" s="21">
        <f t="shared" si="213"/>
        <v>0</v>
      </c>
      <c r="FN35" s="21">
        <f t="shared" si="214"/>
        <v>0</v>
      </c>
      <c r="FO35" s="21">
        <f t="shared" si="215"/>
        <v>0</v>
      </c>
      <c r="FP35" s="21">
        <f t="shared" si="216"/>
        <v>0</v>
      </c>
      <c r="FQ35" s="21">
        <f t="shared" si="217"/>
        <v>0</v>
      </c>
      <c r="FR35" s="21">
        <f t="shared" si="218"/>
        <v>0</v>
      </c>
      <c r="FS35" s="21">
        <f t="shared" si="219"/>
        <v>15231</v>
      </c>
      <c r="FT35" s="21">
        <f t="shared" si="220"/>
        <v>0</v>
      </c>
      <c r="FU35" s="21">
        <f t="shared" si="221"/>
        <v>0</v>
      </c>
      <c r="FV35" s="21">
        <f t="shared" si="222"/>
        <v>0</v>
      </c>
      <c r="FW35" s="21">
        <f t="shared" si="223"/>
        <v>0</v>
      </c>
      <c r="FX35" s="21">
        <f t="shared" si="224"/>
        <v>0</v>
      </c>
      <c r="FY35" s="21">
        <f t="shared" si="225"/>
        <v>0</v>
      </c>
      <c r="FZ35" s="21">
        <f t="shared" si="226"/>
        <v>0</v>
      </c>
      <c r="GA35" s="21">
        <f t="shared" si="227"/>
        <v>0</v>
      </c>
      <c r="GB35" s="21">
        <f t="shared" si="228"/>
        <v>0</v>
      </c>
      <c r="GC35" s="21">
        <f t="shared" si="229"/>
        <v>375</v>
      </c>
      <c r="GD35" s="21">
        <f t="shared" si="230"/>
        <v>388.125</v>
      </c>
      <c r="GE35" s="21">
        <f t="shared" si="231"/>
        <v>0</v>
      </c>
      <c r="GF35" s="21">
        <f t="shared" si="232"/>
        <v>0</v>
      </c>
      <c r="GG35" s="21">
        <f t="shared" si="233"/>
        <v>0</v>
      </c>
      <c r="GH35" s="21">
        <f t="shared" si="234"/>
        <v>0</v>
      </c>
      <c r="GI35" s="21">
        <f t="shared" si="235"/>
        <v>0</v>
      </c>
      <c r="GJ35" s="21">
        <f t="shared" si="236"/>
        <v>0</v>
      </c>
      <c r="GK35" s="21">
        <f t="shared" si="237"/>
        <v>0</v>
      </c>
      <c r="GL35" s="21">
        <f t="shared" si="238"/>
        <v>0</v>
      </c>
      <c r="GM35" s="21">
        <f t="shared" si="239"/>
        <v>0</v>
      </c>
      <c r="GN35" s="21">
        <f t="shared" si="240"/>
        <v>0</v>
      </c>
      <c r="GO35" s="21">
        <f t="shared" si="241"/>
        <v>0</v>
      </c>
      <c r="GP35" s="21">
        <f t="shared" si="242"/>
        <v>0</v>
      </c>
      <c r="GQ35" s="21">
        <f t="shared" si="243"/>
        <v>0</v>
      </c>
      <c r="GR35" s="21">
        <f t="shared" si="244"/>
        <v>0</v>
      </c>
      <c r="GS35" s="21">
        <f t="shared" si="245"/>
        <v>0</v>
      </c>
      <c r="GT35" s="21">
        <f t="shared" si="246"/>
        <v>0</v>
      </c>
      <c r="GU35" s="21">
        <f t="shared" si="247"/>
        <v>0</v>
      </c>
      <c r="GV35" s="21">
        <f t="shared" si="248"/>
        <v>0</v>
      </c>
      <c r="GW35" s="21">
        <f t="shared" si="249"/>
        <v>0</v>
      </c>
      <c r="GX35" s="21">
        <f t="shared" si="250"/>
        <v>0</v>
      </c>
      <c r="GY35" s="21">
        <f t="shared" si="251"/>
        <v>0</v>
      </c>
      <c r="GZ35" s="21">
        <f t="shared" si="252"/>
        <v>0</v>
      </c>
      <c r="HA35" s="21">
        <f t="shared" si="253"/>
        <v>0</v>
      </c>
      <c r="HB35" s="21">
        <f t="shared" si="254"/>
        <v>0</v>
      </c>
      <c r="HC35" s="21">
        <f t="shared" si="255"/>
        <v>0</v>
      </c>
      <c r="HD35" s="21">
        <f t="shared" si="256"/>
        <v>0</v>
      </c>
      <c r="HE35" s="21">
        <v>0</v>
      </c>
      <c r="HF35" s="21">
        <f t="shared" si="257"/>
        <v>0</v>
      </c>
      <c r="HG35" s="21">
        <f t="shared" si="258"/>
        <v>0</v>
      </c>
      <c r="HH35" s="21">
        <f t="shared" si="259"/>
        <v>0</v>
      </c>
      <c r="HI35" s="21">
        <f t="shared" si="260"/>
        <v>127494.125</v>
      </c>
      <c r="HJ35" s="21">
        <f t="shared" si="261"/>
        <v>0</v>
      </c>
      <c r="HK35" s="21">
        <f t="shared" si="262"/>
        <v>0</v>
      </c>
      <c r="HL35" s="21">
        <f t="shared" si="263"/>
        <v>127494.125</v>
      </c>
      <c r="HM35" s="21">
        <f t="shared" si="264"/>
        <v>0</v>
      </c>
    </row>
    <row r="36" spans="3:221" s="6" customFormat="1" ht="12.75">
      <c r="C36" s="8">
        <v>29</v>
      </c>
      <c r="D36" s="6" t="s">
        <v>333</v>
      </c>
      <c r="E36" s="6" t="str">
        <f t="shared" si="0"/>
        <v>21111.06.1.06</v>
      </c>
      <c r="F36" s="6" t="str">
        <f t="shared" si="1"/>
        <v>04-001</v>
      </c>
      <c r="G36" s="6" t="str">
        <f t="shared" si="2"/>
        <v>1.5.08.26.001</v>
      </c>
      <c r="H36" s="27" t="s">
        <v>158</v>
      </c>
      <c r="I36" s="27">
        <v>51859</v>
      </c>
      <c r="J36" s="17" t="s">
        <v>58</v>
      </c>
      <c r="K36" s="6" t="s">
        <v>167</v>
      </c>
      <c r="L36" s="6" t="s">
        <v>77</v>
      </c>
      <c r="M36" s="7" t="s">
        <v>55</v>
      </c>
      <c r="N36" s="7" t="s">
        <v>162</v>
      </c>
      <c r="Q36" s="29"/>
      <c r="R36" s="6" t="s">
        <v>7</v>
      </c>
      <c r="S36" s="6" t="s">
        <v>129</v>
      </c>
      <c r="T36" s="6" t="s">
        <v>131</v>
      </c>
      <c r="U36" s="8">
        <v>0</v>
      </c>
      <c r="V36" s="13">
        <v>0</v>
      </c>
      <c r="W36" s="28">
        <v>0</v>
      </c>
      <c r="X36" s="8">
        <v>0</v>
      </c>
      <c r="Y36" s="8">
        <v>0</v>
      </c>
      <c r="Z36" s="8">
        <v>0</v>
      </c>
      <c r="AA36" s="8">
        <v>0</v>
      </c>
      <c r="AB36" s="8">
        <v>0</v>
      </c>
      <c r="AC36" s="8">
        <v>0</v>
      </c>
      <c r="AD36" s="13">
        <v>12</v>
      </c>
      <c r="AE36" s="5">
        <v>0</v>
      </c>
      <c r="AF36" s="5">
        <v>0</v>
      </c>
      <c r="AG36" s="9">
        <f t="shared" si="127"/>
        <v>625</v>
      </c>
      <c r="AH36" s="14">
        <f t="shared" si="3"/>
        <v>7500</v>
      </c>
      <c r="AI36" s="9">
        <f t="shared" si="4"/>
        <v>0</v>
      </c>
      <c r="AJ36" s="9">
        <f t="shared" si="5"/>
        <v>7500</v>
      </c>
      <c r="AK36" s="18">
        <v>0</v>
      </c>
      <c r="AL36" s="18">
        <v>0</v>
      </c>
      <c r="AM36" s="19">
        <v>0</v>
      </c>
      <c r="AN36" s="19">
        <v>0</v>
      </c>
      <c r="AO36" s="18">
        <v>0</v>
      </c>
      <c r="AP36" s="19">
        <v>0</v>
      </c>
      <c r="AQ36" s="19">
        <v>0</v>
      </c>
      <c r="AR36" s="19">
        <v>0</v>
      </c>
      <c r="AS36" s="19">
        <v>0</v>
      </c>
      <c r="AT36" s="6">
        <v>0</v>
      </c>
      <c r="AU36" s="9">
        <v>0</v>
      </c>
      <c r="AV36" s="9">
        <v>0</v>
      </c>
      <c r="AW36" s="14">
        <v>0</v>
      </c>
      <c r="AX36" s="14">
        <v>8000</v>
      </c>
      <c r="AY36" s="14">
        <v>0</v>
      </c>
      <c r="AZ36" s="14">
        <v>0</v>
      </c>
      <c r="BA36" s="24">
        <f t="shared" si="128"/>
        <v>0</v>
      </c>
      <c r="BB36" s="14">
        <v>0</v>
      </c>
      <c r="BC36" s="9">
        <v>625</v>
      </c>
      <c r="BD36" s="14">
        <v>0</v>
      </c>
      <c r="BE36" s="14">
        <v>1269.25</v>
      </c>
      <c r="BF36" s="14">
        <v>0</v>
      </c>
      <c r="BG36" s="14">
        <v>0</v>
      </c>
      <c r="BH36" s="14">
        <v>0</v>
      </c>
      <c r="BI36" s="9">
        <v>0</v>
      </c>
      <c r="BJ36" s="14">
        <v>0</v>
      </c>
      <c r="BK36" s="14">
        <v>0</v>
      </c>
      <c r="BL36" s="9">
        <v>0</v>
      </c>
      <c r="BM36" s="9">
        <v>0</v>
      </c>
      <c r="BN36" s="9">
        <v>0</v>
      </c>
      <c r="BO36" s="14">
        <v>0</v>
      </c>
      <c r="BP36" s="9">
        <v>0</v>
      </c>
      <c r="BQ36" s="9">
        <v>0</v>
      </c>
      <c r="BR36" s="21">
        <f t="shared" si="129"/>
        <v>9894.25</v>
      </c>
      <c r="BS36" s="21">
        <f t="shared" si="130"/>
        <v>0</v>
      </c>
      <c r="BT36" s="9">
        <f t="shared" si="131"/>
        <v>0</v>
      </c>
      <c r="BU36" s="9">
        <f t="shared" si="132"/>
        <v>0</v>
      </c>
      <c r="BV36" s="9">
        <f t="shared" si="133"/>
        <v>0</v>
      </c>
      <c r="BW36" s="9">
        <f t="shared" si="134"/>
        <v>96000</v>
      </c>
      <c r="BX36" s="9">
        <f t="shared" si="135"/>
        <v>0</v>
      </c>
      <c r="BY36" s="9">
        <f t="shared" si="136"/>
        <v>0</v>
      </c>
      <c r="BZ36" s="9">
        <f t="shared" si="137"/>
        <v>0</v>
      </c>
      <c r="CA36" s="9">
        <f t="shared" si="138"/>
        <v>0</v>
      </c>
      <c r="CB36" s="9">
        <f t="shared" si="139"/>
        <v>7500</v>
      </c>
      <c r="CC36" s="9">
        <f t="shared" si="140"/>
        <v>0</v>
      </c>
      <c r="CD36" s="9">
        <f t="shared" si="141"/>
        <v>15231</v>
      </c>
      <c r="CE36" s="9">
        <f t="shared" si="142"/>
        <v>0</v>
      </c>
      <c r="CF36" s="9">
        <f t="shared" si="143"/>
        <v>0</v>
      </c>
      <c r="CG36" s="9">
        <f t="shared" si="144"/>
        <v>0</v>
      </c>
      <c r="CH36" s="9">
        <f t="shared" si="145"/>
        <v>0</v>
      </c>
      <c r="CI36" s="9">
        <f t="shared" si="146"/>
        <v>0</v>
      </c>
      <c r="CJ36" s="9">
        <f t="shared" si="147"/>
        <v>0</v>
      </c>
      <c r="CK36" s="9">
        <f t="shared" si="148"/>
        <v>0</v>
      </c>
      <c r="CL36" s="9">
        <f t="shared" si="149"/>
        <v>0</v>
      </c>
      <c r="CM36" s="9">
        <f t="shared" si="150"/>
        <v>0</v>
      </c>
      <c r="CN36" s="9">
        <f t="shared" si="151"/>
        <v>0</v>
      </c>
      <c r="CO36" s="9">
        <f t="shared" si="152"/>
        <v>0</v>
      </c>
      <c r="CP36" s="9">
        <f t="shared" si="153"/>
        <v>0</v>
      </c>
      <c r="CQ36" s="9">
        <f t="shared" si="154"/>
        <v>118731</v>
      </c>
      <c r="CR36" s="9">
        <f t="shared" si="155"/>
        <v>0</v>
      </c>
      <c r="CS36" s="9">
        <f t="shared" si="156"/>
        <v>0</v>
      </c>
      <c r="CT36" s="9">
        <f t="shared" si="30"/>
        <v>375</v>
      </c>
      <c r="CU36" s="9">
        <f t="shared" si="31"/>
        <v>388.125</v>
      </c>
      <c r="CV36" s="9">
        <f t="shared" si="157"/>
        <v>0</v>
      </c>
      <c r="CW36" s="9">
        <f t="shared" si="158"/>
        <v>0</v>
      </c>
      <c r="CX36" s="9">
        <f t="shared" si="159"/>
        <v>0</v>
      </c>
      <c r="CY36" s="9">
        <f t="shared" si="160"/>
        <v>763.125</v>
      </c>
      <c r="DA36" s="9">
        <f t="shared" si="161"/>
        <v>0</v>
      </c>
      <c r="DB36" s="9">
        <f t="shared" si="162"/>
        <v>8000</v>
      </c>
      <c r="DC36" s="9">
        <f t="shared" si="163"/>
        <v>0</v>
      </c>
      <c r="DD36" s="9">
        <f t="shared" si="164"/>
        <v>0</v>
      </c>
      <c r="DE36" s="9">
        <f t="shared" si="165"/>
        <v>0</v>
      </c>
      <c r="DF36" s="9">
        <f t="shared" si="166"/>
        <v>0</v>
      </c>
      <c r="DG36" s="9">
        <f t="shared" si="167"/>
        <v>0</v>
      </c>
      <c r="DH36" s="9">
        <f t="shared" si="168"/>
        <v>0</v>
      </c>
      <c r="DI36" s="9">
        <f t="shared" si="41"/>
        <v>0</v>
      </c>
      <c r="DJ36" s="9">
        <f t="shared" si="42"/>
        <v>0</v>
      </c>
      <c r="DK36" s="9">
        <f t="shared" si="43"/>
        <v>0</v>
      </c>
      <c r="DL36" s="9">
        <f t="shared" si="169"/>
        <v>0</v>
      </c>
      <c r="DM36" s="9">
        <f t="shared" si="170"/>
        <v>0</v>
      </c>
      <c r="DN36" s="9">
        <f t="shared" si="171"/>
        <v>0</v>
      </c>
      <c r="DO36" s="14">
        <v>0</v>
      </c>
      <c r="DP36" s="9">
        <f t="shared" si="172"/>
        <v>0</v>
      </c>
      <c r="DQ36" s="9">
        <f t="shared" si="173"/>
        <v>0</v>
      </c>
      <c r="DR36" s="9">
        <f t="shared" si="46"/>
        <v>0</v>
      </c>
      <c r="DS36" s="9">
        <f t="shared" si="174"/>
        <v>0</v>
      </c>
      <c r="DT36" s="9">
        <f t="shared" si="47"/>
        <v>0</v>
      </c>
      <c r="DU36" s="9">
        <f t="shared" si="175"/>
        <v>0</v>
      </c>
      <c r="DV36" s="9">
        <f t="shared" si="176"/>
        <v>0</v>
      </c>
      <c r="DW36" s="9">
        <f t="shared" si="177"/>
        <v>0</v>
      </c>
      <c r="DX36" s="9">
        <f t="shared" si="178"/>
        <v>0</v>
      </c>
      <c r="DY36" s="9">
        <f t="shared" si="179"/>
        <v>0</v>
      </c>
      <c r="DZ36" s="9">
        <f t="shared" si="180"/>
        <v>0</v>
      </c>
      <c r="EA36" s="9">
        <f t="shared" si="181"/>
        <v>0</v>
      </c>
      <c r="EB36" s="9">
        <f t="shared" si="182"/>
        <v>0</v>
      </c>
      <c r="EC36" s="9">
        <f t="shared" si="183"/>
        <v>0</v>
      </c>
      <c r="ED36" s="14">
        <v>0</v>
      </c>
      <c r="EE36" s="9">
        <f t="shared" si="50"/>
        <v>0</v>
      </c>
      <c r="EF36" s="9">
        <f t="shared" si="51"/>
        <v>0</v>
      </c>
      <c r="EG36" s="9">
        <f t="shared" si="52"/>
        <v>0</v>
      </c>
      <c r="EH36" s="9">
        <f t="shared" si="184"/>
        <v>0</v>
      </c>
      <c r="EI36" s="9">
        <f t="shared" si="185"/>
        <v>0</v>
      </c>
      <c r="EJ36" s="9">
        <f t="shared" si="186"/>
        <v>0</v>
      </c>
      <c r="EK36" s="53">
        <f t="shared" si="187"/>
        <v>127494.125</v>
      </c>
      <c r="EM36" s="9">
        <f t="shared" si="188"/>
        <v>0</v>
      </c>
      <c r="EN36" s="9">
        <f t="shared" si="189"/>
        <v>0</v>
      </c>
      <c r="EO36" s="9">
        <f t="shared" si="190"/>
        <v>0</v>
      </c>
      <c r="EP36" s="9">
        <f t="shared" si="191"/>
        <v>0</v>
      </c>
      <c r="EQ36" s="9">
        <f t="shared" si="192"/>
        <v>0</v>
      </c>
      <c r="ER36" s="9">
        <f t="shared" si="193"/>
        <v>0</v>
      </c>
      <c r="ES36" s="9">
        <f t="shared" si="194"/>
        <v>0</v>
      </c>
      <c r="ET36" s="9">
        <f t="shared" si="195"/>
        <v>0</v>
      </c>
      <c r="EU36" s="9">
        <f t="shared" si="196"/>
        <v>0</v>
      </c>
      <c r="EV36" s="9">
        <f t="shared" si="197"/>
        <v>0</v>
      </c>
      <c r="EW36" s="9">
        <f t="shared" si="198"/>
        <v>0</v>
      </c>
      <c r="EX36" s="9">
        <f t="shared" si="199"/>
        <v>0</v>
      </c>
      <c r="EY36" s="9">
        <f t="shared" si="200"/>
        <v>0</v>
      </c>
      <c r="EZ36" s="9">
        <f t="shared" si="201"/>
        <v>0</v>
      </c>
      <c r="FB36" s="9" t="str">
        <f t="shared" si="202"/>
        <v>21111.06.1.06</v>
      </c>
      <c r="FC36" s="21">
        <f t="shared" si="203"/>
        <v>0</v>
      </c>
      <c r="FD36" s="21">
        <f t="shared" si="204"/>
        <v>0</v>
      </c>
      <c r="FE36" s="21">
        <f t="shared" si="205"/>
        <v>0</v>
      </c>
      <c r="FF36" s="21">
        <f t="shared" si="206"/>
        <v>0</v>
      </c>
      <c r="FG36" s="21">
        <f t="shared" si="207"/>
        <v>0</v>
      </c>
      <c r="FH36" s="21">
        <f t="shared" si="208"/>
        <v>104000</v>
      </c>
      <c r="FI36" s="21">
        <f t="shared" si="209"/>
        <v>0</v>
      </c>
      <c r="FJ36" s="21">
        <f t="shared" si="210"/>
        <v>0</v>
      </c>
      <c r="FK36" s="21">
        <f t="shared" si="211"/>
        <v>7500</v>
      </c>
      <c r="FL36" s="21">
        <f t="shared" si="212"/>
        <v>0</v>
      </c>
      <c r="FM36" s="21">
        <f t="shared" si="213"/>
        <v>0</v>
      </c>
      <c r="FN36" s="21">
        <f t="shared" si="214"/>
        <v>0</v>
      </c>
      <c r="FO36" s="21">
        <f t="shared" si="215"/>
        <v>0</v>
      </c>
      <c r="FP36" s="21">
        <f t="shared" si="216"/>
        <v>0</v>
      </c>
      <c r="FQ36" s="21">
        <f t="shared" si="217"/>
        <v>0</v>
      </c>
      <c r="FR36" s="21">
        <f t="shared" si="218"/>
        <v>0</v>
      </c>
      <c r="FS36" s="21">
        <f t="shared" si="219"/>
        <v>15231</v>
      </c>
      <c r="FT36" s="21">
        <f t="shared" si="220"/>
        <v>0</v>
      </c>
      <c r="FU36" s="21">
        <f t="shared" si="221"/>
        <v>0</v>
      </c>
      <c r="FV36" s="21">
        <f t="shared" si="222"/>
        <v>0</v>
      </c>
      <c r="FW36" s="21">
        <f t="shared" si="223"/>
        <v>0</v>
      </c>
      <c r="FX36" s="21">
        <f t="shared" si="224"/>
        <v>0</v>
      </c>
      <c r="FY36" s="21">
        <f t="shared" si="225"/>
        <v>0</v>
      </c>
      <c r="FZ36" s="21">
        <f t="shared" si="226"/>
        <v>0</v>
      </c>
      <c r="GA36" s="21">
        <f t="shared" si="227"/>
        <v>0</v>
      </c>
      <c r="GB36" s="21">
        <f t="shared" si="228"/>
        <v>0</v>
      </c>
      <c r="GC36" s="21">
        <f t="shared" si="229"/>
        <v>375</v>
      </c>
      <c r="GD36" s="21">
        <f t="shared" si="230"/>
        <v>388.125</v>
      </c>
      <c r="GE36" s="21">
        <f t="shared" si="231"/>
        <v>0</v>
      </c>
      <c r="GF36" s="21">
        <f t="shared" si="232"/>
        <v>0</v>
      </c>
      <c r="GG36" s="21">
        <f t="shared" si="233"/>
        <v>0</v>
      </c>
      <c r="GH36" s="21">
        <f t="shared" si="234"/>
        <v>0</v>
      </c>
      <c r="GI36" s="21">
        <f t="shared" si="235"/>
        <v>0</v>
      </c>
      <c r="GJ36" s="21">
        <f t="shared" si="236"/>
        <v>0</v>
      </c>
      <c r="GK36" s="21">
        <f t="shared" si="237"/>
        <v>0</v>
      </c>
      <c r="GL36" s="21">
        <f t="shared" si="238"/>
        <v>0</v>
      </c>
      <c r="GM36" s="21">
        <f t="shared" si="239"/>
        <v>0</v>
      </c>
      <c r="GN36" s="21">
        <f t="shared" si="240"/>
        <v>0</v>
      </c>
      <c r="GO36" s="21">
        <f t="shared" si="241"/>
        <v>0</v>
      </c>
      <c r="GP36" s="21">
        <f t="shared" si="242"/>
        <v>0</v>
      </c>
      <c r="GQ36" s="21">
        <f t="shared" si="243"/>
        <v>0</v>
      </c>
      <c r="GR36" s="21">
        <f t="shared" si="244"/>
        <v>0</v>
      </c>
      <c r="GS36" s="21">
        <f t="shared" si="245"/>
        <v>0</v>
      </c>
      <c r="GT36" s="21">
        <f t="shared" si="246"/>
        <v>0</v>
      </c>
      <c r="GU36" s="21">
        <f t="shared" si="247"/>
        <v>0</v>
      </c>
      <c r="GV36" s="21">
        <f t="shared" si="248"/>
        <v>0</v>
      </c>
      <c r="GW36" s="21">
        <f t="shared" si="249"/>
        <v>0</v>
      </c>
      <c r="GX36" s="21">
        <f t="shared" si="250"/>
        <v>0</v>
      </c>
      <c r="GY36" s="21">
        <f t="shared" si="251"/>
        <v>0</v>
      </c>
      <c r="GZ36" s="21">
        <f t="shared" si="252"/>
        <v>0</v>
      </c>
      <c r="HA36" s="21">
        <f t="shared" si="253"/>
        <v>0</v>
      </c>
      <c r="HB36" s="21">
        <f t="shared" si="254"/>
        <v>0</v>
      </c>
      <c r="HC36" s="21">
        <f t="shared" si="255"/>
        <v>0</v>
      </c>
      <c r="HD36" s="21">
        <f t="shared" si="256"/>
        <v>0</v>
      </c>
      <c r="HE36" s="21">
        <v>0</v>
      </c>
      <c r="HF36" s="21">
        <f t="shared" si="257"/>
        <v>0</v>
      </c>
      <c r="HG36" s="21">
        <f t="shared" si="258"/>
        <v>0</v>
      </c>
      <c r="HH36" s="21">
        <f t="shared" si="259"/>
        <v>0</v>
      </c>
      <c r="HI36" s="21">
        <f t="shared" si="260"/>
        <v>127494.125</v>
      </c>
      <c r="HJ36" s="21">
        <f t="shared" si="261"/>
        <v>0</v>
      </c>
      <c r="HK36" s="21">
        <f t="shared" si="262"/>
        <v>0</v>
      </c>
      <c r="HL36" s="21">
        <f t="shared" si="263"/>
        <v>127494.125</v>
      </c>
      <c r="HM36" s="21">
        <f t="shared" si="264"/>
        <v>0</v>
      </c>
    </row>
    <row r="37" spans="3:221" s="6" customFormat="1" ht="12.75">
      <c r="C37" s="8">
        <v>30</v>
      </c>
      <c r="D37" s="6" t="s">
        <v>333</v>
      </c>
      <c r="E37" s="6" t="str">
        <f t="shared" si="0"/>
        <v>21111.06.1.06</v>
      </c>
      <c r="F37" s="6" t="str">
        <f t="shared" si="1"/>
        <v>04-001</v>
      </c>
      <c r="G37" s="6" t="str">
        <f t="shared" si="2"/>
        <v>1.5.08.26.001</v>
      </c>
      <c r="H37" s="27" t="s">
        <v>160</v>
      </c>
      <c r="I37" s="27">
        <v>51857</v>
      </c>
      <c r="J37" s="17" t="s">
        <v>58</v>
      </c>
      <c r="K37" s="6" t="s">
        <v>167</v>
      </c>
      <c r="L37" s="6" t="s">
        <v>77</v>
      </c>
      <c r="M37" s="7" t="s">
        <v>55</v>
      </c>
      <c r="N37" s="7" t="s">
        <v>162</v>
      </c>
      <c r="Q37" s="29"/>
      <c r="R37" s="6" t="s">
        <v>7</v>
      </c>
      <c r="S37" s="6" t="s">
        <v>130</v>
      </c>
      <c r="T37" s="6" t="s">
        <v>131</v>
      </c>
      <c r="U37" s="8">
        <v>0</v>
      </c>
      <c r="V37" s="13">
        <v>0</v>
      </c>
      <c r="W37" s="28">
        <v>0</v>
      </c>
      <c r="X37" s="8">
        <v>0</v>
      </c>
      <c r="Y37" s="8">
        <v>0</v>
      </c>
      <c r="Z37" s="8">
        <v>0</v>
      </c>
      <c r="AA37" s="8">
        <v>0</v>
      </c>
      <c r="AB37" s="8">
        <v>0</v>
      </c>
      <c r="AC37" s="8">
        <v>0</v>
      </c>
      <c r="AD37" s="13">
        <v>12</v>
      </c>
      <c r="AE37" s="5">
        <v>0</v>
      </c>
      <c r="AF37" s="5">
        <v>0</v>
      </c>
      <c r="AG37" s="9">
        <f t="shared" si="127"/>
        <v>625</v>
      </c>
      <c r="AH37" s="14">
        <f t="shared" si="3"/>
        <v>7500</v>
      </c>
      <c r="AI37" s="9">
        <f t="shared" si="4"/>
        <v>0</v>
      </c>
      <c r="AJ37" s="9">
        <f t="shared" si="5"/>
        <v>7500</v>
      </c>
      <c r="AK37" s="18">
        <v>0</v>
      </c>
      <c r="AL37" s="18">
        <v>0</v>
      </c>
      <c r="AM37" s="19">
        <v>0</v>
      </c>
      <c r="AN37" s="19">
        <v>0</v>
      </c>
      <c r="AO37" s="18">
        <v>0</v>
      </c>
      <c r="AP37" s="19">
        <v>0</v>
      </c>
      <c r="AQ37" s="19">
        <v>0</v>
      </c>
      <c r="AR37" s="19">
        <v>0</v>
      </c>
      <c r="AS37" s="19">
        <v>0</v>
      </c>
      <c r="AT37" s="6">
        <v>0</v>
      </c>
      <c r="AU37" s="9">
        <v>0</v>
      </c>
      <c r="AV37" s="9">
        <v>0</v>
      </c>
      <c r="AW37" s="14">
        <v>0</v>
      </c>
      <c r="AX37" s="14">
        <v>8000</v>
      </c>
      <c r="AY37" s="14">
        <v>0</v>
      </c>
      <c r="AZ37" s="14">
        <v>0</v>
      </c>
      <c r="BA37" s="24">
        <f t="shared" si="128"/>
        <v>0</v>
      </c>
      <c r="BB37" s="14">
        <v>0</v>
      </c>
      <c r="BC37" s="9">
        <v>625</v>
      </c>
      <c r="BD37" s="14">
        <v>0</v>
      </c>
      <c r="BE37" s="14">
        <v>1269.25</v>
      </c>
      <c r="BF37" s="14">
        <v>0</v>
      </c>
      <c r="BG37" s="14">
        <v>0</v>
      </c>
      <c r="BH37" s="14">
        <v>0</v>
      </c>
      <c r="BI37" s="9">
        <v>0</v>
      </c>
      <c r="BJ37" s="14">
        <v>0</v>
      </c>
      <c r="BK37" s="14">
        <v>0</v>
      </c>
      <c r="BL37" s="9">
        <v>0</v>
      </c>
      <c r="BM37" s="9">
        <v>0</v>
      </c>
      <c r="BN37" s="9">
        <v>0</v>
      </c>
      <c r="BO37" s="14">
        <v>0</v>
      </c>
      <c r="BP37" s="9">
        <v>0</v>
      </c>
      <c r="BQ37" s="9">
        <v>0</v>
      </c>
      <c r="BR37" s="21">
        <f t="shared" si="129"/>
        <v>9894.25</v>
      </c>
      <c r="BS37" s="21">
        <f t="shared" si="130"/>
        <v>0</v>
      </c>
      <c r="BT37" s="9">
        <f t="shared" si="131"/>
        <v>0</v>
      </c>
      <c r="BU37" s="9">
        <f t="shared" si="132"/>
        <v>0</v>
      </c>
      <c r="BV37" s="9">
        <f t="shared" si="133"/>
        <v>0</v>
      </c>
      <c r="BW37" s="9">
        <f t="shared" si="134"/>
        <v>96000</v>
      </c>
      <c r="BX37" s="9">
        <f t="shared" si="135"/>
        <v>0</v>
      </c>
      <c r="BY37" s="9">
        <f t="shared" si="136"/>
        <v>0</v>
      </c>
      <c r="BZ37" s="9">
        <f t="shared" si="137"/>
        <v>0</v>
      </c>
      <c r="CA37" s="9">
        <f t="shared" si="138"/>
        <v>0</v>
      </c>
      <c r="CB37" s="9">
        <f t="shared" si="139"/>
        <v>7500</v>
      </c>
      <c r="CC37" s="9">
        <f t="shared" si="140"/>
        <v>0</v>
      </c>
      <c r="CD37" s="9">
        <f t="shared" si="141"/>
        <v>15231</v>
      </c>
      <c r="CE37" s="9">
        <f t="shared" si="142"/>
        <v>0</v>
      </c>
      <c r="CF37" s="9">
        <f t="shared" si="143"/>
        <v>0</v>
      </c>
      <c r="CG37" s="9">
        <f t="shared" si="144"/>
        <v>0</v>
      </c>
      <c r="CH37" s="9">
        <f t="shared" si="145"/>
        <v>0</v>
      </c>
      <c r="CI37" s="9">
        <f t="shared" si="146"/>
        <v>0</v>
      </c>
      <c r="CJ37" s="9">
        <f t="shared" si="147"/>
        <v>0</v>
      </c>
      <c r="CK37" s="9">
        <f t="shared" si="148"/>
        <v>0</v>
      </c>
      <c r="CL37" s="9">
        <f t="shared" si="149"/>
        <v>0</v>
      </c>
      <c r="CM37" s="9">
        <f t="shared" si="150"/>
        <v>0</v>
      </c>
      <c r="CN37" s="9">
        <f t="shared" si="151"/>
        <v>0</v>
      </c>
      <c r="CO37" s="9">
        <f t="shared" si="152"/>
        <v>0</v>
      </c>
      <c r="CP37" s="9">
        <f t="shared" si="153"/>
        <v>0</v>
      </c>
      <c r="CQ37" s="9">
        <f t="shared" si="154"/>
        <v>118731</v>
      </c>
      <c r="CR37" s="9">
        <f t="shared" si="155"/>
        <v>0</v>
      </c>
      <c r="CS37" s="9">
        <f t="shared" si="156"/>
        <v>0</v>
      </c>
      <c r="CT37" s="9">
        <f t="shared" si="30"/>
        <v>375</v>
      </c>
      <c r="CU37" s="9">
        <f t="shared" si="31"/>
        <v>388.125</v>
      </c>
      <c r="CV37" s="9">
        <f t="shared" si="157"/>
        <v>0</v>
      </c>
      <c r="CW37" s="9">
        <f t="shared" si="158"/>
        <v>0</v>
      </c>
      <c r="CX37" s="9">
        <f t="shared" si="159"/>
        <v>0</v>
      </c>
      <c r="CY37" s="9">
        <f t="shared" si="160"/>
        <v>763.125</v>
      </c>
      <c r="DA37" s="9">
        <f t="shared" si="161"/>
        <v>0</v>
      </c>
      <c r="DB37" s="9">
        <f t="shared" si="162"/>
        <v>8000</v>
      </c>
      <c r="DC37" s="9">
        <f t="shared" si="163"/>
        <v>0</v>
      </c>
      <c r="DD37" s="9">
        <f t="shared" si="164"/>
        <v>0</v>
      </c>
      <c r="DE37" s="9">
        <f t="shared" si="165"/>
        <v>0</v>
      </c>
      <c r="DF37" s="9">
        <f t="shared" si="166"/>
        <v>0</v>
      </c>
      <c r="DG37" s="9">
        <f t="shared" si="167"/>
        <v>0</v>
      </c>
      <c r="DH37" s="9">
        <f t="shared" si="168"/>
        <v>0</v>
      </c>
      <c r="DI37" s="9">
        <f t="shared" si="41"/>
        <v>0</v>
      </c>
      <c r="DJ37" s="9">
        <f t="shared" si="42"/>
        <v>0</v>
      </c>
      <c r="DK37" s="9">
        <f t="shared" si="43"/>
        <v>0</v>
      </c>
      <c r="DL37" s="9">
        <f t="shared" si="169"/>
        <v>0</v>
      </c>
      <c r="DM37" s="9">
        <f t="shared" si="170"/>
        <v>0</v>
      </c>
      <c r="DN37" s="9">
        <f t="shared" si="171"/>
        <v>0</v>
      </c>
      <c r="DO37" s="14">
        <v>0</v>
      </c>
      <c r="DP37" s="9">
        <f t="shared" si="172"/>
        <v>0</v>
      </c>
      <c r="DQ37" s="9">
        <f t="shared" si="173"/>
        <v>0</v>
      </c>
      <c r="DR37" s="9">
        <f t="shared" si="46"/>
        <v>0</v>
      </c>
      <c r="DS37" s="9">
        <f t="shared" si="174"/>
        <v>0</v>
      </c>
      <c r="DT37" s="9">
        <f t="shared" si="47"/>
        <v>0</v>
      </c>
      <c r="DU37" s="9">
        <f t="shared" si="175"/>
        <v>0</v>
      </c>
      <c r="DV37" s="9">
        <f t="shared" si="176"/>
        <v>0</v>
      </c>
      <c r="DW37" s="9">
        <f t="shared" si="177"/>
        <v>0</v>
      </c>
      <c r="DX37" s="9">
        <f t="shared" si="178"/>
        <v>0</v>
      </c>
      <c r="DY37" s="9">
        <f t="shared" si="179"/>
        <v>0</v>
      </c>
      <c r="DZ37" s="9">
        <f t="shared" si="180"/>
        <v>0</v>
      </c>
      <c r="EA37" s="9">
        <f t="shared" si="181"/>
        <v>0</v>
      </c>
      <c r="EB37" s="9">
        <f t="shared" si="182"/>
        <v>0</v>
      </c>
      <c r="EC37" s="9">
        <f t="shared" si="183"/>
        <v>0</v>
      </c>
      <c r="ED37" s="14">
        <v>0</v>
      </c>
      <c r="EE37" s="9">
        <f t="shared" si="50"/>
        <v>0</v>
      </c>
      <c r="EF37" s="9">
        <f t="shared" si="51"/>
        <v>0</v>
      </c>
      <c r="EG37" s="9">
        <f t="shared" si="52"/>
        <v>0</v>
      </c>
      <c r="EH37" s="9">
        <f t="shared" si="184"/>
        <v>0</v>
      </c>
      <c r="EI37" s="9">
        <f t="shared" si="185"/>
        <v>0</v>
      </c>
      <c r="EJ37" s="9">
        <f t="shared" si="186"/>
        <v>0</v>
      </c>
      <c r="EK37" s="53">
        <f t="shared" si="187"/>
        <v>127494.125</v>
      </c>
      <c r="EM37" s="9">
        <f t="shared" si="188"/>
        <v>0</v>
      </c>
      <c r="EN37" s="9">
        <f t="shared" si="189"/>
        <v>0</v>
      </c>
      <c r="EO37" s="9">
        <f t="shared" si="190"/>
        <v>0</v>
      </c>
      <c r="EP37" s="9">
        <f t="shared" si="191"/>
        <v>0</v>
      </c>
      <c r="EQ37" s="9">
        <f t="shared" si="192"/>
        <v>0</v>
      </c>
      <c r="ER37" s="9">
        <f t="shared" si="193"/>
        <v>0</v>
      </c>
      <c r="ES37" s="9">
        <f t="shared" si="194"/>
        <v>0</v>
      </c>
      <c r="ET37" s="9">
        <f t="shared" si="195"/>
        <v>0</v>
      </c>
      <c r="EU37" s="9">
        <f t="shared" si="196"/>
        <v>0</v>
      </c>
      <c r="EV37" s="9">
        <f t="shared" si="197"/>
        <v>0</v>
      </c>
      <c r="EW37" s="9">
        <f t="shared" si="198"/>
        <v>0</v>
      </c>
      <c r="EX37" s="9">
        <f t="shared" si="199"/>
        <v>0</v>
      </c>
      <c r="EY37" s="9">
        <f t="shared" si="200"/>
        <v>0</v>
      </c>
      <c r="EZ37" s="9">
        <f t="shared" si="201"/>
        <v>0</v>
      </c>
      <c r="FB37" s="9" t="str">
        <f t="shared" si="202"/>
        <v>21111.06.1.06</v>
      </c>
      <c r="FC37" s="21">
        <f t="shared" si="203"/>
        <v>0</v>
      </c>
      <c r="FD37" s="21">
        <f t="shared" si="204"/>
        <v>0</v>
      </c>
      <c r="FE37" s="21">
        <f t="shared" si="205"/>
        <v>0</v>
      </c>
      <c r="FF37" s="21">
        <f t="shared" si="206"/>
        <v>0</v>
      </c>
      <c r="FG37" s="21">
        <f t="shared" si="207"/>
        <v>0</v>
      </c>
      <c r="FH37" s="21">
        <f t="shared" si="208"/>
        <v>104000</v>
      </c>
      <c r="FI37" s="21">
        <f t="shared" si="209"/>
        <v>0</v>
      </c>
      <c r="FJ37" s="21">
        <f t="shared" si="210"/>
        <v>0</v>
      </c>
      <c r="FK37" s="21">
        <f t="shared" si="211"/>
        <v>7500</v>
      </c>
      <c r="FL37" s="21">
        <f t="shared" si="212"/>
        <v>0</v>
      </c>
      <c r="FM37" s="21">
        <f t="shared" si="213"/>
        <v>0</v>
      </c>
      <c r="FN37" s="21">
        <f t="shared" si="214"/>
        <v>0</v>
      </c>
      <c r="FO37" s="21">
        <f t="shared" si="215"/>
        <v>0</v>
      </c>
      <c r="FP37" s="21">
        <f t="shared" si="216"/>
        <v>0</v>
      </c>
      <c r="FQ37" s="21">
        <f t="shared" si="217"/>
        <v>0</v>
      </c>
      <c r="FR37" s="21">
        <f t="shared" si="218"/>
        <v>0</v>
      </c>
      <c r="FS37" s="21">
        <f t="shared" si="219"/>
        <v>15231</v>
      </c>
      <c r="FT37" s="21">
        <f t="shared" si="220"/>
        <v>0</v>
      </c>
      <c r="FU37" s="21">
        <f t="shared" si="221"/>
        <v>0</v>
      </c>
      <c r="FV37" s="21">
        <f t="shared" si="222"/>
        <v>0</v>
      </c>
      <c r="FW37" s="21">
        <f t="shared" si="223"/>
        <v>0</v>
      </c>
      <c r="FX37" s="21">
        <f t="shared" si="224"/>
        <v>0</v>
      </c>
      <c r="FY37" s="21">
        <f t="shared" si="225"/>
        <v>0</v>
      </c>
      <c r="FZ37" s="21">
        <f t="shared" si="226"/>
        <v>0</v>
      </c>
      <c r="GA37" s="21">
        <f t="shared" si="227"/>
        <v>0</v>
      </c>
      <c r="GB37" s="21">
        <f t="shared" si="228"/>
        <v>0</v>
      </c>
      <c r="GC37" s="21">
        <f t="shared" si="229"/>
        <v>375</v>
      </c>
      <c r="GD37" s="21">
        <f t="shared" si="230"/>
        <v>388.125</v>
      </c>
      <c r="GE37" s="21">
        <f t="shared" si="231"/>
        <v>0</v>
      </c>
      <c r="GF37" s="21">
        <f t="shared" si="232"/>
        <v>0</v>
      </c>
      <c r="GG37" s="21">
        <f t="shared" si="233"/>
        <v>0</v>
      </c>
      <c r="GH37" s="21">
        <f t="shared" si="234"/>
        <v>0</v>
      </c>
      <c r="GI37" s="21">
        <f t="shared" si="235"/>
        <v>0</v>
      </c>
      <c r="GJ37" s="21">
        <f t="shared" si="236"/>
        <v>0</v>
      </c>
      <c r="GK37" s="21">
        <f t="shared" si="237"/>
        <v>0</v>
      </c>
      <c r="GL37" s="21">
        <f t="shared" si="238"/>
        <v>0</v>
      </c>
      <c r="GM37" s="21">
        <f t="shared" si="239"/>
        <v>0</v>
      </c>
      <c r="GN37" s="21">
        <f t="shared" si="240"/>
        <v>0</v>
      </c>
      <c r="GO37" s="21">
        <f t="shared" si="241"/>
        <v>0</v>
      </c>
      <c r="GP37" s="21">
        <f t="shared" si="242"/>
        <v>0</v>
      </c>
      <c r="GQ37" s="21">
        <f t="shared" si="243"/>
        <v>0</v>
      </c>
      <c r="GR37" s="21">
        <f t="shared" si="244"/>
        <v>0</v>
      </c>
      <c r="GS37" s="21">
        <f t="shared" si="245"/>
        <v>0</v>
      </c>
      <c r="GT37" s="21">
        <f t="shared" si="246"/>
        <v>0</v>
      </c>
      <c r="GU37" s="21">
        <f t="shared" si="247"/>
        <v>0</v>
      </c>
      <c r="GV37" s="21">
        <f t="shared" si="248"/>
        <v>0</v>
      </c>
      <c r="GW37" s="21">
        <f t="shared" si="249"/>
        <v>0</v>
      </c>
      <c r="GX37" s="21">
        <f t="shared" si="250"/>
        <v>0</v>
      </c>
      <c r="GY37" s="21">
        <f t="shared" si="251"/>
        <v>0</v>
      </c>
      <c r="GZ37" s="21">
        <f t="shared" si="252"/>
        <v>0</v>
      </c>
      <c r="HA37" s="21">
        <f t="shared" si="253"/>
        <v>0</v>
      </c>
      <c r="HB37" s="21">
        <f t="shared" si="254"/>
        <v>0</v>
      </c>
      <c r="HC37" s="21">
        <f t="shared" si="255"/>
        <v>0</v>
      </c>
      <c r="HD37" s="21">
        <f t="shared" si="256"/>
        <v>0</v>
      </c>
      <c r="HE37" s="21">
        <v>0</v>
      </c>
      <c r="HF37" s="21">
        <f t="shared" si="257"/>
        <v>0</v>
      </c>
      <c r="HG37" s="21">
        <f t="shared" si="258"/>
        <v>0</v>
      </c>
      <c r="HH37" s="21">
        <f t="shared" si="259"/>
        <v>0</v>
      </c>
      <c r="HI37" s="21">
        <f t="shared" si="260"/>
        <v>127494.125</v>
      </c>
      <c r="HJ37" s="21">
        <f t="shared" si="261"/>
        <v>0</v>
      </c>
      <c r="HK37" s="21">
        <f t="shared" si="262"/>
        <v>0</v>
      </c>
      <c r="HL37" s="21">
        <f t="shared" si="263"/>
        <v>127494.125</v>
      </c>
      <c r="HM37" s="21">
        <f t="shared" si="264"/>
        <v>0</v>
      </c>
    </row>
    <row r="38" spans="3:221" s="6" customFormat="1" ht="12.75">
      <c r="C38" s="8">
        <v>31</v>
      </c>
      <c r="D38" s="6" t="s">
        <v>333</v>
      </c>
      <c r="E38" s="6" t="str">
        <f t="shared" si="0"/>
        <v>21111.06.1.06</v>
      </c>
      <c r="F38" s="6" t="str">
        <f t="shared" si="1"/>
        <v>04-001</v>
      </c>
      <c r="G38" s="6" t="str">
        <f t="shared" si="2"/>
        <v>1.5.08.26.001</v>
      </c>
      <c r="H38" s="27" t="s">
        <v>160</v>
      </c>
      <c r="I38" s="27">
        <v>70728</v>
      </c>
      <c r="J38" s="17" t="s">
        <v>58</v>
      </c>
      <c r="K38" s="6" t="s">
        <v>167</v>
      </c>
      <c r="L38" s="6" t="s">
        <v>77</v>
      </c>
      <c r="M38" s="8" t="s">
        <v>15</v>
      </c>
      <c r="N38" s="7" t="s">
        <v>155</v>
      </c>
      <c r="Q38" s="30"/>
      <c r="R38" s="6" t="s">
        <v>7</v>
      </c>
      <c r="S38" s="6" t="s">
        <v>129</v>
      </c>
      <c r="T38" s="6" t="s">
        <v>131</v>
      </c>
      <c r="U38" s="8">
        <v>0</v>
      </c>
      <c r="V38" s="13">
        <v>0</v>
      </c>
      <c r="W38" s="28">
        <v>0</v>
      </c>
      <c r="X38" s="8">
        <v>0</v>
      </c>
      <c r="Y38" s="8">
        <v>0</v>
      </c>
      <c r="Z38" s="8">
        <v>0</v>
      </c>
      <c r="AA38" s="8">
        <v>0</v>
      </c>
      <c r="AB38" s="8">
        <v>0</v>
      </c>
      <c r="AC38" s="8">
        <v>5</v>
      </c>
      <c r="AD38" s="13">
        <v>12</v>
      </c>
      <c r="AE38" s="5">
        <v>0</v>
      </c>
      <c r="AF38" s="5">
        <v>0</v>
      </c>
      <c r="AG38" s="9">
        <f t="shared" si="127"/>
        <v>8625</v>
      </c>
      <c r="AH38" s="14">
        <f t="shared" si="3"/>
        <v>103500</v>
      </c>
      <c r="AI38" s="9">
        <f t="shared" si="4"/>
        <v>96000</v>
      </c>
      <c r="AJ38" s="9">
        <f t="shared" si="5"/>
        <v>103500</v>
      </c>
      <c r="AK38" s="18">
        <v>0</v>
      </c>
      <c r="AL38" s="19">
        <v>0</v>
      </c>
      <c r="AM38" s="19">
        <v>0</v>
      </c>
      <c r="AN38" s="19">
        <v>0</v>
      </c>
      <c r="AO38" s="18">
        <v>0</v>
      </c>
      <c r="AP38" s="19">
        <v>0</v>
      </c>
      <c r="AQ38" s="19">
        <v>0</v>
      </c>
      <c r="AR38" s="19">
        <v>0</v>
      </c>
      <c r="AS38" s="19">
        <v>0</v>
      </c>
      <c r="AT38" s="6">
        <v>0</v>
      </c>
      <c r="AU38" s="9">
        <v>0</v>
      </c>
      <c r="AV38" s="9">
        <v>0</v>
      </c>
      <c r="AW38" s="14">
        <v>8000</v>
      </c>
      <c r="AX38" s="14">
        <v>0</v>
      </c>
      <c r="AY38" s="14">
        <v>0</v>
      </c>
      <c r="AZ38" s="14">
        <v>0</v>
      </c>
      <c r="BA38" s="24">
        <f t="shared" si="128"/>
        <v>0</v>
      </c>
      <c r="BB38" s="14">
        <v>0</v>
      </c>
      <c r="BC38" s="9">
        <v>625</v>
      </c>
      <c r="BD38" s="14">
        <v>0</v>
      </c>
      <c r="BE38" s="14">
        <v>1269.25</v>
      </c>
      <c r="BF38" s="14">
        <v>0</v>
      </c>
      <c r="BG38" s="14">
        <v>0</v>
      </c>
      <c r="BH38" s="14">
        <v>0</v>
      </c>
      <c r="BI38" s="9">
        <v>0</v>
      </c>
      <c r="BJ38" s="14">
        <v>0</v>
      </c>
      <c r="BK38" s="14">
        <v>0</v>
      </c>
      <c r="BL38" s="9">
        <v>0</v>
      </c>
      <c r="BM38" s="9">
        <v>0</v>
      </c>
      <c r="BN38" s="9">
        <v>0</v>
      </c>
      <c r="BO38" s="14">
        <v>0</v>
      </c>
      <c r="BP38" s="9">
        <v>0</v>
      </c>
      <c r="BQ38" s="9">
        <v>0</v>
      </c>
      <c r="BR38" s="21">
        <f t="shared" si="129"/>
        <v>9894.25</v>
      </c>
      <c r="BS38" s="21">
        <f t="shared" si="130"/>
        <v>0</v>
      </c>
      <c r="BT38" s="9">
        <f t="shared" si="131"/>
        <v>0</v>
      </c>
      <c r="BU38" s="9">
        <f t="shared" si="132"/>
        <v>0</v>
      </c>
      <c r="BV38" s="9">
        <f t="shared" si="133"/>
        <v>96000</v>
      </c>
      <c r="BW38" s="9">
        <f t="shared" si="134"/>
        <v>0</v>
      </c>
      <c r="BX38" s="9">
        <f t="shared" si="135"/>
        <v>0</v>
      </c>
      <c r="BY38" s="9">
        <f t="shared" si="136"/>
        <v>0</v>
      </c>
      <c r="BZ38" s="9">
        <f t="shared" si="137"/>
        <v>0</v>
      </c>
      <c r="CA38" s="9">
        <f t="shared" si="138"/>
        <v>0</v>
      </c>
      <c r="CB38" s="9">
        <f t="shared" si="139"/>
        <v>7500</v>
      </c>
      <c r="CC38" s="9">
        <f t="shared" si="140"/>
        <v>0</v>
      </c>
      <c r="CD38" s="9">
        <f t="shared" si="141"/>
        <v>15231</v>
      </c>
      <c r="CE38" s="9">
        <f t="shared" si="142"/>
        <v>0</v>
      </c>
      <c r="CF38" s="9">
        <f t="shared" si="143"/>
        <v>0</v>
      </c>
      <c r="CG38" s="9">
        <f t="shared" si="144"/>
        <v>0</v>
      </c>
      <c r="CH38" s="9">
        <f t="shared" si="145"/>
        <v>0</v>
      </c>
      <c r="CI38" s="9">
        <f t="shared" si="146"/>
        <v>0</v>
      </c>
      <c r="CJ38" s="9">
        <f t="shared" si="147"/>
        <v>0</v>
      </c>
      <c r="CK38" s="9">
        <f t="shared" si="148"/>
        <v>0</v>
      </c>
      <c r="CL38" s="9">
        <f t="shared" si="149"/>
        <v>0</v>
      </c>
      <c r="CM38" s="9">
        <f t="shared" si="150"/>
        <v>0</v>
      </c>
      <c r="CN38" s="9">
        <f t="shared" si="151"/>
        <v>0</v>
      </c>
      <c r="CO38" s="9">
        <f t="shared" si="152"/>
        <v>0</v>
      </c>
      <c r="CP38" s="9">
        <f t="shared" si="153"/>
        <v>0</v>
      </c>
      <c r="CQ38" s="9">
        <f t="shared" si="154"/>
        <v>118731</v>
      </c>
      <c r="CR38" s="9">
        <f t="shared" si="155"/>
        <v>9571.2000000000007</v>
      </c>
      <c r="CS38" s="9">
        <f t="shared" si="156"/>
        <v>0</v>
      </c>
      <c r="CT38" s="9">
        <f t="shared" si="30"/>
        <v>5175</v>
      </c>
      <c r="CU38" s="9">
        <f t="shared" si="31"/>
        <v>5356.125</v>
      </c>
      <c r="CV38" s="9">
        <f t="shared" si="157"/>
        <v>0</v>
      </c>
      <c r="CW38" s="9">
        <f t="shared" si="158"/>
        <v>0</v>
      </c>
      <c r="CX38" s="9">
        <f t="shared" si="159"/>
        <v>0</v>
      </c>
      <c r="CY38" s="9">
        <f t="shared" si="160"/>
        <v>20102.325000000001</v>
      </c>
      <c r="DA38" s="9">
        <f t="shared" si="161"/>
        <v>0</v>
      </c>
      <c r="DB38" s="9">
        <f t="shared" si="162"/>
        <v>0</v>
      </c>
      <c r="DC38" s="9">
        <f t="shared" si="163"/>
        <v>0</v>
      </c>
      <c r="DD38" s="9">
        <f t="shared" si="164"/>
        <v>0</v>
      </c>
      <c r="DE38" s="9">
        <f t="shared" si="165"/>
        <v>0</v>
      </c>
      <c r="DF38" s="9">
        <f t="shared" si="166"/>
        <v>0</v>
      </c>
      <c r="DG38" s="9">
        <f t="shared" si="167"/>
        <v>0</v>
      </c>
      <c r="DH38" s="9">
        <f t="shared" si="168"/>
        <v>0</v>
      </c>
      <c r="DI38" s="9">
        <f t="shared" si="41"/>
        <v>0</v>
      </c>
      <c r="DJ38" s="9">
        <f t="shared" si="42"/>
        <v>0</v>
      </c>
      <c r="DK38" s="9">
        <f t="shared" si="43"/>
        <v>0</v>
      </c>
      <c r="DL38" s="9">
        <f t="shared" si="169"/>
        <v>0</v>
      </c>
      <c r="DM38" s="9">
        <f t="shared" si="170"/>
        <v>0</v>
      </c>
      <c r="DN38" s="9">
        <f t="shared" si="171"/>
        <v>0</v>
      </c>
      <c r="DO38" s="14">
        <v>0</v>
      </c>
      <c r="DP38" s="9">
        <f t="shared" si="172"/>
        <v>0</v>
      </c>
      <c r="DQ38" s="9">
        <f t="shared" si="173"/>
        <v>0</v>
      </c>
      <c r="DR38" s="9">
        <f t="shared" si="46"/>
        <v>0</v>
      </c>
      <c r="DS38" s="9">
        <f t="shared" si="174"/>
        <v>0</v>
      </c>
      <c r="DT38" s="9">
        <f t="shared" si="47"/>
        <v>0</v>
      </c>
      <c r="DU38" s="9">
        <f t="shared" si="175"/>
        <v>0</v>
      </c>
      <c r="DV38" s="9">
        <f t="shared" si="176"/>
        <v>0</v>
      </c>
      <c r="DW38" s="9">
        <f t="shared" si="177"/>
        <v>0</v>
      </c>
      <c r="DX38" s="9">
        <f t="shared" si="178"/>
        <v>0</v>
      </c>
      <c r="DY38" s="9">
        <f t="shared" si="179"/>
        <v>0</v>
      </c>
      <c r="DZ38" s="9">
        <f t="shared" si="180"/>
        <v>0</v>
      </c>
      <c r="EA38" s="9">
        <f t="shared" si="181"/>
        <v>0</v>
      </c>
      <c r="EB38" s="9">
        <f t="shared" si="182"/>
        <v>0</v>
      </c>
      <c r="EC38" s="9">
        <f t="shared" si="183"/>
        <v>0</v>
      </c>
      <c r="ED38" s="14">
        <v>0</v>
      </c>
      <c r="EE38" s="9">
        <f t="shared" si="50"/>
        <v>0</v>
      </c>
      <c r="EF38" s="9">
        <f t="shared" si="51"/>
        <v>0</v>
      </c>
      <c r="EG38" s="9">
        <f t="shared" si="52"/>
        <v>0</v>
      </c>
      <c r="EH38" s="9">
        <f t="shared" si="184"/>
        <v>0</v>
      </c>
      <c r="EI38" s="9">
        <f t="shared" si="185"/>
        <v>0</v>
      </c>
      <c r="EJ38" s="9">
        <f t="shared" si="186"/>
        <v>0</v>
      </c>
      <c r="EK38" s="53">
        <f t="shared" si="187"/>
        <v>138833.32500000001</v>
      </c>
      <c r="EM38" s="9">
        <f t="shared" si="188"/>
        <v>0</v>
      </c>
      <c r="EN38" s="9">
        <f t="shared" si="189"/>
        <v>0</v>
      </c>
      <c r="EO38" s="9">
        <f t="shared" si="190"/>
        <v>0</v>
      </c>
      <c r="EP38" s="9">
        <f t="shared" si="191"/>
        <v>0</v>
      </c>
      <c r="EQ38" s="9">
        <f t="shared" si="192"/>
        <v>0</v>
      </c>
      <c r="ER38" s="9">
        <f t="shared" si="193"/>
        <v>0</v>
      </c>
      <c r="ES38" s="9">
        <f t="shared" si="194"/>
        <v>0</v>
      </c>
      <c r="ET38" s="9">
        <f t="shared" si="195"/>
        <v>0</v>
      </c>
      <c r="EU38" s="9">
        <f t="shared" si="196"/>
        <v>0</v>
      </c>
      <c r="EV38" s="9">
        <f t="shared" si="197"/>
        <v>0</v>
      </c>
      <c r="EW38" s="9">
        <f t="shared" si="198"/>
        <v>0</v>
      </c>
      <c r="EX38" s="9">
        <f t="shared" si="199"/>
        <v>0</v>
      </c>
      <c r="EY38" s="9">
        <f t="shared" si="200"/>
        <v>0</v>
      </c>
      <c r="EZ38" s="9">
        <f t="shared" si="201"/>
        <v>0</v>
      </c>
      <c r="FB38" s="9" t="str">
        <f t="shared" si="202"/>
        <v>21111.06.1.06</v>
      </c>
      <c r="FC38" s="21">
        <f t="shared" si="203"/>
        <v>0</v>
      </c>
      <c r="FD38" s="21">
        <f t="shared" si="204"/>
        <v>0</v>
      </c>
      <c r="FE38" s="21">
        <f t="shared" si="205"/>
        <v>0</v>
      </c>
      <c r="FF38" s="21">
        <f t="shared" si="206"/>
        <v>0</v>
      </c>
      <c r="FG38" s="21">
        <f t="shared" si="207"/>
        <v>0</v>
      </c>
      <c r="FH38" s="21">
        <f t="shared" si="208"/>
        <v>0</v>
      </c>
      <c r="FI38" s="21">
        <f t="shared" si="209"/>
        <v>96000</v>
      </c>
      <c r="FJ38" s="21">
        <f t="shared" si="210"/>
        <v>0</v>
      </c>
      <c r="FK38" s="21">
        <f t="shared" si="211"/>
        <v>7500</v>
      </c>
      <c r="FL38" s="21">
        <f t="shared" si="212"/>
        <v>0</v>
      </c>
      <c r="FM38" s="21">
        <f t="shared" si="213"/>
        <v>0</v>
      </c>
      <c r="FN38" s="21">
        <f t="shared" si="214"/>
        <v>0</v>
      </c>
      <c r="FO38" s="21">
        <f t="shared" si="215"/>
        <v>0</v>
      </c>
      <c r="FP38" s="21">
        <f t="shared" si="216"/>
        <v>0</v>
      </c>
      <c r="FQ38" s="21">
        <f t="shared" si="217"/>
        <v>0</v>
      </c>
      <c r="FR38" s="21">
        <f t="shared" si="218"/>
        <v>0</v>
      </c>
      <c r="FS38" s="21">
        <f t="shared" si="219"/>
        <v>15231</v>
      </c>
      <c r="FT38" s="21">
        <f t="shared" si="220"/>
        <v>0</v>
      </c>
      <c r="FU38" s="21">
        <f t="shared" si="221"/>
        <v>0</v>
      </c>
      <c r="FV38" s="21">
        <f t="shared" si="222"/>
        <v>0</v>
      </c>
      <c r="FW38" s="21">
        <f t="shared" si="223"/>
        <v>0</v>
      </c>
      <c r="FX38" s="21">
        <f t="shared" si="224"/>
        <v>0</v>
      </c>
      <c r="FY38" s="21">
        <f t="shared" si="225"/>
        <v>0</v>
      </c>
      <c r="FZ38" s="21">
        <f t="shared" si="226"/>
        <v>0</v>
      </c>
      <c r="GA38" s="21">
        <f t="shared" si="227"/>
        <v>9571.2000000000007</v>
      </c>
      <c r="GB38" s="21">
        <f t="shared" si="228"/>
        <v>0</v>
      </c>
      <c r="GC38" s="21">
        <f t="shared" si="229"/>
        <v>5175</v>
      </c>
      <c r="GD38" s="21">
        <f t="shared" si="230"/>
        <v>5356.125</v>
      </c>
      <c r="GE38" s="21">
        <f t="shared" si="231"/>
        <v>0</v>
      </c>
      <c r="GF38" s="21">
        <f t="shared" si="232"/>
        <v>0</v>
      </c>
      <c r="GG38" s="21">
        <f t="shared" si="233"/>
        <v>0</v>
      </c>
      <c r="GH38" s="21">
        <f t="shared" si="234"/>
        <v>0</v>
      </c>
      <c r="GI38" s="21">
        <f t="shared" si="235"/>
        <v>0</v>
      </c>
      <c r="GJ38" s="21">
        <f t="shared" si="236"/>
        <v>0</v>
      </c>
      <c r="GK38" s="21">
        <f t="shared" si="237"/>
        <v>0</v>
      </c>
      <c r="GL38" s="21">
        <f t="shared" si="238"/>
        <v>0</v>
      </c>
      <c r="GM38" s="21">
        <f t="shared" si="239"/>
        <v>0</v>
      </c>
      <c r="GN38" s="21">
        <f t="shared" si="240"/>
        <v>0</v>
      </c>
      <c r="GO38" s="21">
        <f t="shared" si="241"/>
        <v>0</v>
      </c>
      <c r="GP38" s="21">
        <f t="shared" si="242"/>
        <v>0</v>
      </c>
      <c r="GQ38" s="21">
        <f t="shared" si="243"/>
        <v>0</v>
      </c>
      <c r="GR38" s="21">
        <f t="shared" si="244"/>
        <v>0</v>
      </c>
      <c r="GS38" s="21">
        <f t="shared" si="245"/>
        <v>0</v>
      </c>
      <c r="GT38" s="21">
        <f t="shared" si="246"/>
        <v>0</v>
      </c>
      <c r="GU38" s="21">
        <f t="shared" si="247"/>
        <v>0</v>
      </c>
      <c r="GV38" s="21">
        <f t="shared" si="248"/>
        <v>0</v>
      </c>
      <c r="GW38" s="21">
        <f t="shared" si="249"/>
        <v>0</v>
      </c>
      <c r="GX38" s="21">
        <f t="shared" si="250"/>
        <v>0</v>
      </c>
      <c r="GY38" s="21">
        <f t="shared" si="251"/>
        <v>0</v>
      </c>
      <c r="GZ38" s="21">
        <f t="shared" si="252"/>
        <v>0</v>
      </c>
      <c r="HA38" s="21">
        <f t="shared" si="253"/>
        <v>0</v>
      </c>
      <c r="HB38" s="21">
        <f t="shared" si="254"/>
        <v>0</v>
      </c>
      <c r="HC38" s="21">
        <f t="shared" si="255"/>
        <v>0</v>
      </c>
      <c r="HD38" s="21">
        <f t="shared" si="256"/>
        <v>0</v>
      </c>
      <c r="HE38" s="21">
        <v>0</v>
      </c>
      <c r="HF38" s="21">
        <f t="shared" si="257"/>
        <v>0</v>
      </c>
      <c r="HG38" s="21">
        <f t="shared" si="258"/>
        <v>0</v>
      </c>
      <c r="HH38" s="21">
        <f t="shared" si="259"/>
        <v>0</v>
      </c>
      <c r="HI38" s="21">
        <f t="shared" si="260"/>
        <v>138833.32500000001</v>
      </c>
      <c r="HJ38" s="21">
        <f t="shared" si="261"/>
        <v>0</v>
      </c>
      <c r="HK38" s="21">
        <f t="shared" si="262"/>
        <v>0</v>
      </c>
      <c r="HL38" s="21">
        <f t="shared" si="263"/>
        <v>138833.32500000001</v>
      </c>
      <c r="HM38" s="21">
        <f t="shared" si="264"/>
        <v>0</v>
      </c>
    </row>
    <row r="39" spans="3:221" s="6" customFormat="1" ht="12.75">
      <c r="C39" s="8">
        <v>32</v>
      </c>
      <c r="D39" s="6" t="s">
        <v>342</v>
      </c>
      <c r="E39" s="6" t="str">
        <f t="shared" si="0"/>
        <v>21111.06.1.06</v>
      </c>
      <c r="F39" s="6" t="str">
        <f t="shared" si="1"/>
        <v>09-001</v>
      </c>
      <c r="G39" s="6" t="str">
        <f t="shared" si="2"/>
        <v>1.5.08.26.001</v>
      </c>
      <c r="H39" s="27" t="s">
        <v>160</v>
      </c>
      <c r="I39" s="27">
        <v>70662</v>
      </c>
      <c r="J39" s="17" t="s">
        <v>58</v>
      </c>
      <c r="K39" s="6" t="s">
        <v>167</v>
      </c>
      <c r="L39" s="6" t="s">
        <v>77</v>
      </c>
      <c r="M39" s="8" t="s">
        <v>15</v>
      </c>
      <c r="N39" s="7" t="s">
        <v>155</v>
      </c>
      <c r="Q39" s="30"/>
      <c r="R39" s="6" t="s">
        <v>216</v>
      </c>
      <c r="S39" s="6" t="s">
        <v>129</v>
      </c>
      <c r="T39" s="6" t="s">
        <v>131</v>
      </c>
      <c r="U39" s="8">
        <v>0</v>
      </c>
      <c r="V39" s="13">
        <v>0</v>
      </c>
      <c r="W39" s="28">
        <v>0</v>
      </c>
      <c r="X39" s="8">
        <v>0</v>
      </c>
      <c r="Y39" s="8">
        <v>0</v>
      </c>
      <c r="Z39" s="8">
        <v>0</v>
      </c>
      <c r="AA39" s="8">
        <v>0</v>
      </c>
      <c r="AB39" s="8">
        <v>0</v>
      </c>
      <c r="AC39" s="8">
        <v>5</v>
      </c>
      <c r="AD39" s="13">
        <v>12</v>
      </c>
      <c r="AE39" s="5">
        <v>0</v>
      </c>
      <c r="AF39" s="5">
        <v>0</v>
      </c>
      <c r="AG39" s="9">
        <f t="shared" si="127"/>
        <v>8625</v>
      </c>
      <c r="AH39" s="14">
        <f t="shared" si="3"/>
        <v>103500</v>
      </c>
      <c r="AI39" s="9">
        <f t="shared" si="4"/>
        <v>96000</v>
      </c>
      <c r="AJ39" s="9">
        <f t="shared" si="5"/>
        <v>103500</v>
      </c>
      <c r="AK39" s="18">
        <v>0</v>
      </c>
      <c r="AL39" s="19">
        <v>0</v>
      </c>
      <c r="AM39" s="19">
        <v>0</v>
      </c>
      <c r="AN39" s="19">
        <v>0</v>
      </c>
      <c r="AO39" s="18">
        <v>0</v>
      </c>
      <c r="AP39" s="19">
        <v>0</v>
      </c>
      <c r="AQ39" s="19">
        <v>0</v>
      </c>
      <c r="AR39" s="19">
        <v>0</v>
      </c>
      <c r="AS39" s="19">
        <v>0</v>
      </c>
      <c r="AT39" s="6">
        <v>0</v>
      </c>
      <c r="AU39" s="9">
        <v>0</v>
      </c>
      <c r="AV39" s="9">
        <v>0</v>
      </c>
      <c r="AW39" s="14">
        <v>8000</v>
      </c>
      <c r="AX39" s="14">
        <v>0</v>
      </c>
      <c r="AY39" s="14">
        <v>0</v>
      </c>
      <c r="AZ39" s="14">
        <v>0</v>
      </c>
      <c r="BA39" s="24">
        <f t="shared" si="128"/>
        <v>0</v>
      </c>
      <c r="BB39" s="14">
        <v>0</v>
      </c>
      <c r="BC39" s="9">
        <v>625</v>
      </c>
      <c r="BD39" s="14">
        <v>0</v>
      </c>
      <c r="BE39" s="14">
        <v>1269.25</v>
      </c>
      <c r="BF39" s="14">
        <v>0</v>
      </c>
      <c r="BG39" s="14">
        <v>0</v>
      </c>
      <c r="BH39" s="14">
        <v>0</v>
      </c>
      <c r="BI39" s="9">
        <v>0</v>
      </c>
      <c r="BJ39" s="14">
        <v>0</v>
      </c>
      <c r="BK39" s="14">
        <v>0</v>
      </c>
      <c r="BL39" s="9">
        <v>0</v>
      </c>
      <c r="BM39" s="9">
        <v>0</v>
      </c>
      <c r="BN39" s="9">
        <v>0</v>
      </c>
      <c r="BO39" s="14">
        <v>0</v>
      </c>
      <c r="BP39" s="9">
        <v>0</v>
      </c>
      <c r="BQ39" s="9">
        <v>0</v>
      </c>
      <c r="BR39" s="21">
        <f t="shared" si="129"/>
        <v>9894.25</v>
      </c>
      <c r="BS39" s="21">
        <f t="shared" si="130"/>
        <v>0</v>
      </c>
      <c r="BT39" s="9">
        <f t="shared" si="131"/>
        <v>0</v>
      </c>
      <c r="BU39" s="9">
        <f t="shared" si="132"/>
        <v>0</v>
      </c>
      <c r="BV39" s="9">
        <f t="shared" si="133"/>
        <v>96000</v>
      </c>
      <c r="BW39" s="9">
        <f t="shared" si="134"/>
        <v>0</v>
      </c>
      <c r="BX39" s="9">
        <f t="shared" si="135"/>
        <v>0</v>
      </c>
      <c r="BY39" s="9">
        <f t="shared" si="136"/>
        <v>0</v>
      </c>
      <c r="BZ39" s="9">
        <f t="shared" si="137"/>
        <v>0</v>
      </c>
      <c r="CA39" s="9">
        <f t="shared" si="138"/>
        <v>0</v>
      </c>
      <c r="CB39" s="9">
        <f t="shared" si="139"/>
        <v>7500</v>
      </c>
      <c r="CC39" s="9">
        <f t="shared" si="140"/>
        <v>0</v>
      </c>
      <c r="CD39" s="9">
        <f t="shared" si="141"/>
        <v>15231</v>
      </c>
      <c r="CE39" s="9">
        <f t="shared" si="142"/>
        <v>0</v>
      </c>
      <c r="CF39" s="9">
        <f t="shared" si="143"/>
        <v>0</v>
      </c>
      <c r="CG39" s="9">
        <f t="shared" si="144"/>
        <v>0</v>
      </c>
      <c r="CH39" s="9">
        <f t="shared" si="145"/>
        <v>0</v>
      </c>
      <c r="CI39" s="9">
        <f t="shared" si="146"/>
        <v>0</v>
      </c>
      <c r="CJ39" s="9">
        <f t="shared" si="147"/>
        <v>0</v>
      </c>
      <c r="CK39" s="9">
        <f t="shared" si="148"/>
        <v>0</v>
      </c>
      <c r="CL39" s="9">
        <f t="shared" si="149"/>
        <v>0</v>
      </c>
      <c r="CM39" s="9">
        <f t="shared" si="150"/>
        <v>0</v>
      </c>
      <c r="CN39" s="9">
        <f t="shared" si="151"/>
        <v>0</v>
      </c>
      <c r="CO39" s="9">
        <f t="shared" si="152"/>
        <v>0</v>
      </c>
      <c r="CP39" s="9">
        <f t="shared" si="153"/>
        <v>0</v>
      </c>
      <c r="CQ39" s="9">
        <f t="shared" si="154"/>
        <v>118731</v>
      </c>
      <c r="CR39" s="9">
        <f t="shared" si="155"/>
        <v>9571.2000000000007</v>
      </c>
      <c r="CS39" s="9">
        <f t="shared" si="156"/>
        <v>0</v>
      </c>
      <c r="CT39" s="9">
        <f t="shared" si="30"/>
        <v>5175</v>
      </c>
      <c r="CU39" s="9">
        <f t="shared" si="31"/>
        <v>5356.125</v>
      </c>
      <c r="CV39" s="9">
        <f t="shared" si="157"/>
        <v>0</v>
      </c>
      <c r="CW39" s="9">
        <f t="shared" si="158"/>
        <v>0</v>
      </c>
      <c r="CX39" s="9">
        <f t="shared" si="159"/>
        <v>0</v>
      </c>
      <c r="CY39" s="9">
        <f t="shared" si="160"/>
        <v>20102.325000000001</v>
      </c>
      <c r="DA39" s="9">
        <f t="shared" si="161"/>
        <v>0</v>
      </c>
      <c r="DB39" s="9">
        <f t="shared" si="162"/>
        <v>0</v>
      </c>
      <c r="DC39" s="9">
        <f t="shared" si="163"/>
        <v>0</v>
      </c>
      <c r="DD39" s="9">
        <f t="shared" si="164"/>
        <v>0</v>
      </c>
      <c r="DE39" s="9">
        <f t="shared" si="165"/>
        <v>0</v>
      </c>
      <c r="DF39" s="9">
        <f t="shared" si="166"/>
        <v>0</v>
      </c>
      <c r="DG39" s="9">
        <f t="shared" si="167"/>
        <v>0</v>
      </c>
      <c r="DH39" s="9">
        <f t="shared" si="168"/>
        <v>0</v>
      </c>
      <c r="DI39" s="9">
        <f t="shared" si="41"/>
        <v>0</v>
      </c>
      <c r="DJ39" s="9">
        <f t="shared" si="42"/>
        <v>0</v>
      </c>
      <c r="DK39" s="9">
        <f t="shared" si="43"/>
        <v>0</v>
      </c>
      <c r="DL39" s="9">
        <f t="shared" si="169"/>
        <v>0</v>
      </c>
      <c r="DM39" s="9">
        <f t="shared" si="170"/>
        <v>0</v>
      </c>
      <c r="DN39" s="9">
        <f t="shared" si="171"/>
        <v>0</v>
      </c>
      <c r="DO39" s="14">
        <v>0</v>
      </c>
      <c r="DP39" s="9">
        <f t="shared" si="172"/>
        <v>0</v>
      </c>
      <c r="DQ39" s="9">
        <f t="shared" si="173"/>
        <v>0</v>
      </c>
      <c r="DR39" s="9">
        <f t="shared" si="46"/>
        <v>0</v>
      </c>
      <c r="DS39" s="9">
        <f t="shared" si="174"/>
        <v>0</v>
      </c>
      <c r="DT39" s="9">
        <f t="shared" si="47"/>
        <v>0</v>
      </c>
      <c r="DU39" s="9">
        <f t="shared" si="175"/>
        <v>0</v>
      </c>
      <c r="DV39" s="9">
        <f t="shared" si="176"/>
        <v>0</v>
      </c>
      <c r="DW39" s="9">
        <f t="shared" si="177"/>
        <v>0</v>
      </c>
      <c r="DX39" s="9">
        <f t="shared" si="178"/>
        <v>0</v>
      </c>
      <c r="DY39" s="9">
        <f t="shared" si="179"/>
        <v>0</v>
      </c>
      <c r="DZ39" s="9">
        <f t="shared" si="180"/>
        <v>0</v>
      </c>
      <c r="EA39" s="9">
        <f t="shared" si="181"/>
        <v>0</v>
      </c>
      <c r="EB39" s="9">
        <f t="shared" si="182"/>
        <v>0</v>
      </c>
      <c r="EC39" s="9">
        <f t="shared" si="183"/>
        <v>0</v>
      </c>
      <c r="ED39" s="14">
        <v>0</v>
      </c>
      <c r="EE39" s="9">
        <f t="shared" si="50"/>
        <v>0</v>
      </c>
      <c r="EF39" s="9">
        <f t="shared" si="51"/>
        <v>0</v>
      </c>
      <c r="EG39" s="9">
        <f t="shared" si="52"/>
        <v>0</v>
      </c>
      <c r="EH39" s="9">
        <f t="shared" si="184"/>
        <v>0</v>
      </c>
      <c r="EI39" s="9">
        <f t="shared" si="185"/>
        <v>0</v>
      </c>
      <c r="EJ39" s="9">
        <f t="shared" si="186"/>
        <v>0</v>
      </c>
      <c r="EK39" s="53">
        <f t="shared" si="187"/>
        <v>138833.32500000001</v>
      </c>
      <c r="EM39" s="9">
        <f t="shared" si="188"/>
        <v>0</v>
      </c>
      <c r="EN39" s="9">
        <f t="shared" si="189"/>
        <v>0</v>
      </c>
      <c r="EO39" s="9">
        <f t="shared" si="190"/>
        <v>0</v>
      </c>
      <c r="EP39" s="9">
        <f t="shared" si="191"/>
        <v>0</v>
      </c>
      <c r="EQ39" s="9">
        <f t="shared" si="192"/>
        <v>0</v>
      </c>
      <c r="ER39" s="9">
        <f t="shared" si="193"/>
        <v>0</v>
      </c>
      <c r="ES39" s="9">
        <f t="shared" si="194"/>
        <v>0</v>
      </c>
      <c r="ET39" s="9">
        <f t="shared" si="195"/>
        <v>0</v>
      </c>
      <c r="EU39" s="9">
        <f t="shared" si="196"/>
        <v>0</v>
      </c>
      <c r="EV39" s="9">
        <f t="shared" si="197"/>
        <v>0</v>
      </c>
      <c r="EW39" s="9">
        <f t="shared" si="198"/>
        <v>0</v>
      </c>
      <c r="EX39" s="9">
        <f t="shared" si="199"/>
        <v>0</v>
      </c>
      <c r="EY39" s="9">
        <f t="shared" si="200"/>
        <v>0</v>
      </c>
      <c r="EZ39" s="9">
        <f t="shared" si="201"/>
        <v>0</v>
      </c>
      <c r="FB39" s="9" t="str">
        <f t="shared" si="202"/>
        <v>21111.06.1.06</v>
      </c>
      <c r="FC39" s="21">
        <f t="shared" si="203"/>
        <v>0</v>
      </c>
      <c r="FD39" s="21">
        <f t="shared" si="204"/>
        <v>0</v>
      </c>
      <c r="FE39" s="21">
        <f t="shared" si="205"/>
        <v>0</v>
      </c>
      <c r="FF39" s="21">
        <f t="shared" si="206"/>
        <v>0</v>
      </c>
      <c r="FG39" s="21">
        <f t="shared" si="207"/>
        <v>0</v>
      </c>
      <c r="FH39" s="21">
        <f t="shared" si="208"/>
        <v>0</v>
      </c>
      <c r="FI39" s="21">
        <f t="shared" si="209"/>
        <v>96000</v>
      </c>
      <c r="FJ39" s="21">
        <f t="shared" si="210"/>
        <v>0</v>
      </c>
      <c r="FK39" s="21">
        <f t="shared" si="211"/>
        <v>7500</v>
      </c>
      <c r="FL39" s="21">
        <f t="shared" si="212"/>
        <v>0</v>
      </c>
      <c r="FM39" s="21">
        <f t="shared" si="213"/>
        <v>0</v>
      </c>
      <c r="FN39" s="21">
        <f t="shared" si="214"/>
        <v>0</v>
      </c>
      <c r="FO39" s="21">
        <f t="shared" si="215"/>
        <v>0</v>
      </c>
      <c r="FP39" s="21">
        <f t="shared" si="216"/>
        <v>0</v>
      </c>
      <c r="FQ39" s="21">
        <f t="shared" si="217"/>
        <v>0</v>
      </c>
      <c r="FR39" s="21">
        <f t="shared" si="218"/>
        <v>0</v>
      </c>
      <c r="FS39" s="21">
        <f t="shared" si="219"/>
        <v>15231</v>
      </c>
      <c r="FT39" s="21">
        <f t="shared" si="220"/>
        <v>0</v>
      </c>
      <c r="FU39" s="21">
        <f t="shared" si="221"/>
        <v>0</v>
      </c>
      <c r="FV39" s="21">
        <f t="shared" si="222"/>
        <v>0</v>
      </c>
      <c r="FW39" s="21">
        <f t="shared" si="223"/>
        <v>0</v>
      </c>
      <c r="FX39" s="21">
        <f t="shared" si="224"/>
        <v>0</v>
      </c>
      <c r="FY39" s="21">
        <f t="shared" si="225"/>
        <v>0</v>
      </c>
      <c r="FZ39" s="21">
        <f t="shared" si="226"/>
        <v>0</v>
      </c>
      <c r="GA39" s="21">
        <f t="shared" si="227"/>
        <v>9571.2000000000007</v>
      </c>
      <c r="GB39" s="21">
        <f t="shared" si="228"/>
        <v>0</v>
      </c>
      <c r="GC39" s="21">
        <f t="shared" si="229"/>
        <v>5175</v>
      </c>
      <c r="GD39" s="21">
        <f t="shared" si="230"/>
        <v>5356.125</v>
      </c>
      <c r="GE39" s="21">
        <f t="shared" si="231"/>
        <v>0</v>
      </c>
      <c r="GF39" s="21">
        <f t="shared" si="232"/>
        <v>0</v>
      </c>
      <c r="GG39" s="21">
        <f t="shared" si="233"/>
        <v>0</v>
      </c>
      <c r="GH39" s="21">
        <f t="shared" si="234"/>
        <v>0</v>
      </c>
      <c r="GI39" s="21">
        <f t="shared" si="235"/>
        <v>0</v>
      </c>
      <c r="GJ39" s="21">
        <f t="shared" si="236"/>
        <v>0</v>
      </c>
      <c r="GK39" s="21">
        <f t="shared" si="237"/>
        <v>0</v>
      </c>
      <c r="GL39" s="21">
        <f t="shared" si="238"/>
        <v>0</v>
      </c>
      <c r="GM39" s="21">
        <f t="shared" si="239"/>
        <v>0</v>
      </c>
      <c r="GN39" s="21">
        <f t="shared" si="240"/>
        <v>0</v>
      </c>
      <c r="GO39" s="21">
        <f t="shared" si="241"/>
        <v>0</v>
      </c>
      <c r="GP39" s="21">
        <f t="shared" si="242"/>
        <v>0</v>
      </c>
      <c r="GQ39" s="21">
        <f t="shared" si="243"/>
        <v>0</v>
      </c>
      <c r="GR39" s="21">
        <f t="shared" si="244"/>
        <v>0</v>
      </c>
      <c r="GS39" s="21">
        <f t="shared" si="245"/>
        <v>0</v>
      </c>
      <c r="GT39" s="21">
        <f t="shared" si="246"/>
        <v>0</v>
      </c>
      <c r="GU39" s="21">
        <f t="shared" si="247"/>
        <v>0</v>
      </c>
      <c r="GV39" s="21">
        <f t="shared" si="248"/>
        <v>0</v>
      </c>
      <c r="GW39" s="21">
        <f t="shared" si="249"/>
        <v>0</v>
      </c>
      <c r="GX39" s="21">
        <f t="shared" si="250"/>
        <v>0</v>
      </c>
      <c r="GY39" s="21">
        <f t="shared" si="251"/>
        <v>0</v>
      </c>
      <c r="GZ39" s="21">
        <f t="shared" si="252"/>
        <v>0</v>
      </c>
      <c r="HA39" s="21">
        <f t="shared" si="253"/>
        <v>0</v>
      </c>
      <c r="HB39" s="21">
        <f t="shared" si="254"/>
        <v>0</v>
      </c>
      <c r="HC39" s="21">
        <f t="shared" si="255"/>
        <v>0</v>
      </c>
      <c r="HD39" s="21">
        <f t="shared" si="256"/>
        <v>0</v>
      </c>
      <c r="HE39" s="21">
        <v>0</v>
      </c>
      <c r="HF39" s="21">
        <f t="shared" si="257"/>
        <v>0</v>
      </c>
      <c r="HG39" s="21">
        <f t="shared" si="258"/>
        <v>0</v>
      </c>
      <c r="HH39" s="21">
        <f t="shared" si="259"/>
        <v>0</v>
      </c>
      <c r="HI39" s="21">
        <f t="shared" si="260"/>
        <v>138833.32500000001</v>
      </c>
      <c r="HJ39" s="21">
        <f t="shared" si="261"/>
        <v>0</v>
      </c>
      <c r="HK39" s="21">
        <f t="shared" si="262"/>
        <v>0</v>
      </c>
      <c r="HL39" s="21">
        <f t="shared" si="263"/>
        <v>138833.32500000001</v>
      </c>
      <c r="HM39" s="21">
        <f t="shared" si="264"/>
        <v>0</v>
      </c>
    </row>
    <row r="40" spans="3:221" s="6" customFormat="1" ht="12.75">
      <c r="C40" s="8">
        <v>33</v>
      </c>
      <c r="D40" s="6" t="s">
        <v>342</v>
      </c>
      <c r="E40" s="6" t="str">
        <f t="shared" si="0"/>
        <v>21111.06.1.06</v>
      </c>
      <c r="F40" s="6" t="str">
        <f t="shared" si="1"/>
        <v>09-001</v>
      </c>
      <c r="G40" s="6" t="str">
        <f t="shared" si="2"/>
        <v>1.5.08.26.001</v>
      </c>
      <c r="H40" s="27" t="s">
        <v>160</v>
      </c>
      <c r="I40" s="27">
        <v>70661</v>
      </c>
      <c r="J40" s="17" t="s">
        <v>58</v>
      </c>
      <c r="K40" s="6" t="s">
        <v>167</v>
      </c>
      <c r="L40" s="6" t="s">
        <v>77</v>
      </c>
      <c r="M40" s="8" t="s">
        <v>15</v>
      </c>
      <c r="N40" s="7" t="s">
        <v>155</v>
      </c>
      <c r="Q40" s="30"/>
      <c r="R40" s="6" t="s">
        <v>216</v>
      </c>
      <c r="S40" s="6" t="s">
        <v>129</v>
      </c>
      <c r="T40" s="6" t="s">
        <v>131</v>
      </c>
      <c r="U40" s="8">
        <v>0</v>
      </c>
      <c r="V40" s="13">
        <v>0</v>
      </c>
      <c r="W40" s="28">
        <v>0</v>
      </c>
      <c r="X40" s="8">
        <v>0</v>
      </c>
      <c r="Y40" s="8">
        <v>0</v>
      </c>
      <c r="Z40" s="8">
        <v>0</v>
      </c>
      <c r="AA40" s="8">
        <v>0</v>
      </c>
      <c r="AB40" s="8">
        <v>0</v>
      </c>
      <c r="AC40" s="8">
        <v>5</v>
      </c>
      <c r="AD40" s="13">
        <v>12</v>
      </c>
      <c r="AE40" s="5">
        <v>0</v>
      </c>
      <c r="AF40" s="5">
        <v>0</v>
      </c>
      <c r="AG40" s="9">
        <f t="shared" si="127"/>
        <v>8625</v>
      </c>
      <c r="AH40" s="14">
        <f t="shared" si="3"/>
        <v>103500</v>
      </c>
      <c r="AI40" s="9">
        <f t="shared" si="4"/>
        <v>96000</v>
      </c>
      <c r="AJ40" s="9">
        <f t="shared" si="5"/>
        <v>103500</v>
      </c>
      <c r="AK40" s="18">
        <v>0</v>
      </c>
      <c r="AL40" s="19">
        <v>0</v>
      </c>
      <c r="AM40" s="19">
        <v>0</v>
      </c>
      <c r="AN40" s="19">
        <v>0</v>
      </c>
      <c r="AO40" s="18">
        <v>0</v>
      </c>
      <c r="AP40" s="19">
        <v>0</v>
      </c>
      <c r="AQ40" s="19">
        <v>0</v>
      </c>
      <c r="AR40" s="19">
        <v>0</v>
      </c>
      <c r="AS40" s="19">
        <v>0</v>
      </c>
      <c r="AT40" s="6">
        <v>0</v>
      </c>
      <c r="AU40" s="9">
        <v>0</v>
      </c>
      <c r="AV40" s="9">
        <v>0</v>
      </c>
      <c r="AW40" s="14">
        <v>8000</v>
      </c>
      <c r="AX40" s="14">
        <v>0</v>
      </c>
      <c r="AY40" s="14">
        <v>0</v>
      </c>
      <c r="AZ40" s="14">
        <v>0</v>
      </c>
      <c r="BA40" s="24">
        <f t="shared" si="128"/>
        <v>0</v>
      </c>
      <c r="BB40" s="14">
        <v>0</v>
      </c>
      <c r="BC40" s="9">
        <v>625</v>
      </c>
      <c r="BD40" s="14">
        <v>0</v>
      </c>
      <c r="BE40" s="14">
        <v>1269.25</v>
      </c>
      <c r="BF40" s="14">
        <v>0</v>
      </c>
      <c r="BG40" s="14">
        <v>0</v>
      </c>
      <c r="BH40" s="14">
        <v>0</v>
      </c>
      <c r="BI40" s="9">
        <v>0</v>
      </c>
      <c r="BJ40" s="14">
        <v>0</v>
      </c>
      <c r="BK40" s="14">
        <v>0</v>
      </c>
      <c r="BL40" s="9">
        <v>0</v>
      </c>
      <c r="BM40" s="9">
        <v>0</v>
      </c>
      <c r="BN40" s="9">
        <v>0</v>
      </c>
      <c r="BO40" s="14">
        <v>0</v>
      </c>
      <c r="BP40" s="9">
        <v>0</v>
      </c>
      <c r="BQ40" s="9">
        <v>0</v>
      </c>
      <c r="BR40" s="21">
        <f t="shared" si="129"/>
        <v>9894.25</v>
      </c>
      <c r="BS40" s="21">
        <f t="shared" si="130"/>
        <v>0</v>
      </c>
      <c r="BT40" s="9">
        <f t="shared" si="131"/>
        <v>0</v>
      </c>
      <c r="BU40" s="9">
        <f t="shared" si="132"/>
        <v>0</v>
      </c>
      <c r="BV40" s="9">
        <f t="shared" si="133"/>
        <v>96000</v>
      </c>
      <c r="BW40" s="9">
        <f t="shared" si="134"/>
        <v>0</v>
      </c>
      <c r="BX40" s="9">
        <f t="shared" si="135"/>
        <v>0</v>
      </c>
      <c r="BY40" s="9">
        <f t="shared" si="136"/>
        <v>0</v>
      </c>
      <c r="BZ40" s="9">
        <f t="shared" si="137"/>
        <v>0</v>
      </c>
      <c r="CA40" s="9">
        <f t="shared" si="138"/>
        <v>0</v>
      </c>
      <c r="CB40" s="9">
        <f t="shared" si="139"/>
        <v>7500</v>
      </c>
      <c r="CC40" s="9">
        <f t="shared" si="140"/>
        <v>0</v>
      </c>
      <c r="CD40" s="9">
        <f t="shared" si="141"/>
        <v>15231</v>
      </c>
      <c r="CE40" s="9">
        <f t="shared" si="142"/>
        <v>0</v>
      </c>
      <c r="CF40" s="9">
        <f t="shared" si="143"/>
        <v>0</v>
      </c>
      <c r="CG40" s="9">
        <f t="shared" si="144"/>
        <v>0</v>
      </c>
      <c r="CH40" s="9">
        <f t="shared" si="145"/>
        <v>0</v>
      </c>
      <c r="CI40" s="9">
        <f t="shared" si="146"/>
        <v>0</v>
      </c>
      <c r="CJ40" s="9">
        <f t="shared" si="147"/>
        <v>0</v>
      </c>
      <c r="CK40" s="9">
        <f t="shared" si="148"/>
        <v>0</v>
      </c>
      <c r="CL40" s="9">
        <f t="shared" si="149"/>
        <v>0</v>
      </c>
      <c r="CM40" s="9">
        <f t="shared" si="150"/>
        <v>0</v>
      </c>
      <c r="CN40" s="9">
        <f t="shared" si="151"/>
        <v>0</v>
      </c>
      <c r="CO40" s="9">
        <f t="shared" si="152"/>
        <v>0</v>
      </c>
      <c r="CP40" s="9">
        <f t="shared" si="153"/>
        <v>0</v>
      </c>
      <c r="CQ40" s="9">
        <f t="shared" si="154"/>
        <v>118731</v>
      </c>
      <c r="CR40" s="9">
        <f t="shared" si="155"/>
        <v>9571.2000000000007</v>
      </c>
      <c r="CS40" s="9">
        <f t="shared" si="156"/>
        <v>0</v>
      </c>
      <c r="CT40" s="9">
        <f t="shared" si="30"/>
        <v>5175</v>
      </c>
      <c r="CU40" s="9">
        <f t="shared" si="31"/>
        <v>5356.125</v>
      </c>
      <c r="CV40" s="9">
        <f t="shared" si="157"/>
        <v>0</v>
      </c>
      <c r="CW40" s="9">
        <f t="shared" si="158"/>
        <v>0</v>
      </c>
      <c r="CX40" s="9">
        <f t="shared" si="159"/>
        <v>0</v>
      </c>
      <c r="CY40" s="9">
        <f t="shared" si="160"/>
        <v>20102.325000000001</v>
      </c>
      <c r="DA40" s="9">
        <f t="shared" si="161"/>
        <v>0</v>
      </c>
      <c r="DB40" s="9">
        <f t="shared" si="162"/>
        <v>0</v>
      </c>
      <c r="DC40" s="9">
        <f t="shared" si="163"/>
        <v>0</v>
      </c>
      <c r="DD40" s="9">
        <f t="shared" si="164"/>
        <v>0</v>
      </c>
      <c r="DE40" s="9">
        <f t="shared" si="165"/>
        <v>0</v>
      </c>
      <c r="DF40" s="9">
        <f t="shared" si="166"/>
        <v>0</v>
      </c>
      <c r="DG40" s="9">
        <f t="shared" si="167"/>
        <v>0</v>
      </c>
      <c r="DH40" s="9">
        <f t="shared" si="168"/>
        <v>0</v>
      </c>
      <c r="DI40" s="9">
        <f t="shared" si="41"/>
        <v>0</v>
      </c>
      <c r="DJ40" s="9">
        <f t="shared" si="42"/>
        <v>0</v>
      </c>
      <c r="DK40" s="9">
        <f t="shared" si="43"/>
        <v>0</v>
      </c>
      <c r="DL40" s="9">
        <f t="shared" si="169"/>
        <v>0</v>
      </c>
      <c r="DM40" s="9">
        <f t="shared" si="170"/>
        <v>0</v>
      </c>
      <c r="DN40" s="9">
        <f t="shared" si="171"/>
        <v>0</v>
      </c>
      <c r="DO40" s="14">
        <v>0</v>
      </c>
      <c r="DP40" s="9">
        <f t="shared" si="172"/>
        <v>0</v>
      </c>
      <c r="DQ40" s="9">
        <f t="shared" si="173"/>
        <v>0</v>
      </c>
      <c r="DR40" s="9">
        <f t="shared" si="46"/>
        <v>0</v>
      </c>
      <c r="DS40" s="9">
        <f t="shared" si="174"/>
        <v>0</v>
      </c>
      <c r="DT40" s="9">
        <f t="shared" si="47"/>
        <v>0</v>
      </c>
      <c r="DU40" s="9">
        <f t="shared" si="175"/>
        <v>0</v>
      </c>
      <c r="DV40" s="9">
        <f t="shared" si="176"/>
        <v>0</v>
      </c>
      <c r="DW40" s="9">
        <f t="shared" si="177"/>
        <v>0</v>
      </c>
      <c r="DX40" s="9">
        <f t="shared" si="178"/>
        <v>0</v>
      </c>
      <c r="DY40" s="9">
        <f t="shared" si="179"/>
        <v>0</v>
      </c>
      <c r="DZ40" s="9">
        <f t="shared" si="180"/>
        <v>0</v>
      </c>
      <c r="EA40" s="9">
        <f t="shared" si="181"/>
        <v>0</v>
      </c>
      <c r="EB40" s="9">
        <f t="shared" si="182"/>
        <v>0</v>
      </c>
      <c r="EC40" s="9">
        <f t="shared" si="183"/>
        <v>0</v>
      </c>
      <c r="ED40" s="14">
        <v>0</v>
      </c>
      <c r="EE40" s="9">
        <f t="shared" si="50"/>
        <v>0</v>
      </c>
      <c r="EF40" s="9">
        <f t="shared" si="51"/>
        <v>0</v>
      </c>
      <c r="EG40" s="9">
        <f t="shared" si="52"/>
        <v>0</v>
      </c>
      <c r="EH40" s="9">
        <f t="shared" si="184"/>
        <v>0</v>
      </c>
      <c r="EI40" s="9">
        <f t="shared" si="185"/>
        <v>0</v>
      </c>
      <c r="EJ40" s="9">
        <f t="shared" si="186"/>
        <v>0</v>
      </c>
      <c r="EK40" s="53">
        <f>CQ40+CY40+SUM(DA40:EJ40)</f>
        <v>138833.32500000001</v>
      </c>
      <c r="EM40" s="9">
        <f t="shared" si="188"/>
        <v>0</v>
      </c>
      <c r="EN40" s="9">
        <f t="shared" si="189"/>
        <v>0</v>
      </c>
      <c r="EO40" s="9">
        <f t="shared" si="190"/>
        <v>0</v>
      </c>
      <c r="EP40" s="9">
        <f t="shared" si="191"/>
        <v>0</v>
      </c>
      <c r="EQ40" s="9">
        <f t="shared" si="192"/>
        <v>0</v>
      </c>
      <c r="ER40" s="9">
        <f t="shared" si="193"/>
        <v>0</v>
      </c>
      <c r="ES40" s="9">
        <f t="shared" si="194"/>
        <v>0</v>
      </c>
      <c r="ET40" s="9">
        <f t="shared" si="195"/>
        <v>0</v>
      </c>
      <c r="EU40" s="9">
        <f t="shared" si="196"/>
        <v>0</v>
      </c>
      <c r="EV40" s="9">
        <f t="shared" si="197"/>
        <v>0</v>
      </c>
      <c r="EW40" s="9">
        <f t="shared" si="198"/>
        <v>0</v>
      </c>
      <c r="EX40" s="9">
        <f t="shared" si="199"/>
        <v>0</v>
      </c>
      <c r="EY40" s="9">
        <f t="shared" si="200"/>
        <v>0</v>
      </c>
      <c r="EZ40" s="9">
        <f t="shared" si="201"/>
        <v>0</v>
      </c>
      <c r="FB40" s="9" t="str">
        <f t="shared" si="202"/>
        <v>21111.06.1.06</v>
      </c>
      <c r="FC40" s="21">
        <f t="shared" si="203"/>
        <v>0</v>
      </c>
      <c r="FD40" s="21">
        <f t="shared" si="204"/>
        <v>0</v>
      </c>
      <c r="FE40" s="21">
        <f t="shared" si="205"/>
        <v>0</v>
      </c>
      <c r="FF40" s="21">
        <f t="shared" si="206"/>
        <v>0</v>
      </c>
      <c r="FG40" s="21">
        <f t="shared" si="207"/>
        <v>0</v>
      </c>
      <c r="FH40" s="21">
        <f t="shared" si="208"/>
        <v>0</v>
      </c>
      <c r="FI40" s="21">
        <f t="shared" si="209"/>
        <v>96000</v>
      </c>
      <c r="FJ40" s="21">
        <f t="shared" si="210"/>
        <v>0</v>
      </c>
      <c r="FK40" s="21">
        <f t="shared" si="211"/>
        <v>7500</v>
      </c>
      <c r="FL40" s="21">
        <f t="shared" si="212"/>
        <v>0</v>
      </c>
      <c r="FM40" s="21">
        <f t="shared" si="213"/>
        <v>0</v>
      </c>
      <c r="FN40" s="21">
        <f t="shared" si="214"/>
        <v>0</v>
      </c>
      <c r="FO40" s="21">
        <f t="shared" si="215"/>
        <v>0</v>
      </c>
      <c r="FP40" s="21">
        <f t="shared" si="216"/>
        <v>0</v>
      </c>
      <c r="FQ40" s="21">
        <f t="shared" si="217"/>
        <v>0</v>
      </c>
      <c r="FR40" s="21">
        <f t="shared" si="218"/>
        <v>0</v>
      </c>
      <c r="FS40" s="21">
        <f t="shared" si="219"/>
        <v>15231</v>
      </c>
      <c r="FT40" s="21">
        <f t="shared" si="220"/>
        <v>0</v>
      </c>
      <c r="FU40" s="21">
        <f t="shared" si="221"/>
        <v>0</v>
      </c>
      <c r="FV40" s="21">
        <f t="shared" si="222"/>
        <v>0</v>
      </c>
      <c r="FW40" s="21">
        <f t="shared" si="223"/>
        <v>0</v>
      </c>
      <c r="FX40" s="21">
        <f t="shared" si="224"/>
        <v>0</v>
      </c>
      <c r="FY40" s="21">
        <f t="shared" si="225"/>
        <v>0</v>
      </c>
      <c r="FZ40" s="21">
        <f t="shared" si="226"/>
        <v>0</v>
      </c>
      <c r="GA40" s="21">
        <f t="shared" si="227"/>
        <v>9571.2000000000007</v>
      </c>
      <c r="GB40" s="21">
        <f t="shared" si="228"/>
        <v>0</v>
      </c>
      <c r="GC40" s="21">
        <f t="shared" si="229"/>
        <v>5175</v>
      </c>
      <c r="GD40" s="21">
        <f t="shared" si="230"/>
        <v>5356.125</v>
      </c>
      <c r="GE40" s="21">
        <f t="shared" si="231"/>
        <v>0</v>
      </c>
      <c r="GF40" s="21">
        <f t="shared" si="232"/>
        <v>0</v>
      </c>
      <c r="GG40" s="21">
        <f t="shared" si="233"/>
        <v>0</v>
      </c>
      <c r="GH40" s="21">
        <f t="shared" si="234"/>
        <v>0</v>
      </c>
      <c r="GI40" s="21">
        <f t="shared" si="235"/>
        <v>0</v>
      </c>
      <c r="GJ40" s="21">
        <f t="shared" si="236"/>
        <v>0</v>
      </c>
      <c r="GK40" s="21">
        <f t="shared" si="237"/>
        <v>0</v>
      </c>
      <c r="GL40" s="21">
        <f t="shared" si="238"/>
        <v>0</v>
      </c>
      <c r="GM40" s="21">
        <f t="shared" si="239"/>
        <v>0</v>
      </c>
      <c r="GN40" s="21">
        <f t="shared" si="240"/>
        <v>0</v>
      </c>
      <c r="GO40" s="21">
        <f t="shared" si="241"/>
        <v>0</v>
      </c>
      <c r="GP40" s="21">
        <f t="shared" si="242"/>
        <v>0</v>
      </c>
      <c r="GQ40" s="21">
        <f t="shared" si="243"/>
        <v>0</v>
      </c>
      <c r="GR40" s="21">
        <f t="shared" si="244"/>
        <v>0</v>
      </c>
      <c r="GS40" s="21">
        <f t="shared" si="245"/>
        <v>0</v>
      </c>
      <c r="GT40" s="21">
        <f t="shared" si="246"/>
        <v>0</v>
      </c>
      <c r="GU40" s="21">
        <f t="shared" si="247"/>
        <v>0</v>
      </c>
      <c r="GV40" s="21">
        <f t="shared" si="248"/>
        <v>0</v>
      </c>
      <c r="GW40" s="21">
        <f t="shared" si="249"/>
        <v>0</v>
      </c>
      <c r="GX40" s="21">
        <f t="shared" si="250"/>
        <v>0</v>
      </c>
      <c r="GY40" s="21">
        <f t="shared" si="251"/>
        <v>0</v>
      </c>
      <c r="GZ40" s="21">
        <f t="shared" si="252"/>
        <v>0</v>
      </c>
      <c r="HA40" s="21">
        <f t="shared" si="253"/>
        <v>0</v>
      </c>
      <c r="HB40" s="21">
        <f t="shared" si="254"/>
        <v>0</v>
      </c>
      <c r="HC40" s="21">
        <f t="shared" si="255"/>
        <v>0</v>
      </c>
      <c r="HD40" s="21">
        <f t="shared" si="256"/>
        <v>0</v>
      </c>
      <c r="HE40" s="21">
        <v>0</v>
      </c>
      <c r="HF40" s="21">
        <f t="shared" si="257"/>
        <v>0</v>
      </c>
      <c r="HG40" s="21">
        <f t="shared" si="258"/>
        <v>0</v>
      </c>
      <c r="HH40" s="21">
        <f t="shared" si="259"/>
        <v>0</v>
      </c>
      <c r="HI40" s="21">
        <f t="shared" si="260"/>
        <v>138833.32500000001</v>
      </c>
      <c r="HJ40" s="21">
        <f t="shared" si="261"/>
        <v>0</v>
      </c>
      <c r="HK40" s="21">
        <f t="shared" si="262"/>
        <v>0</v>
      </c>
      <c r="HL40" s="21">
        <f t="shared" si="263"/>
        <v>138833.32500000001</v>
      </c>
      <c r="HM40" s="21">
        <f t="shared" si="264"/>
        <v>0</v>
      </c>
    </row>
    <row r="41" spans="3:221" s="6" customFormat="1" ht="12.75">
      <c r="C41" s="8">
        <v>34</v>
      </c>
      <c r="D41" s="6" t="s">
        <v>333</v>
      </c>
      <c r="E41" s="6" t="str">
        <f t="shared" si="0"/>
        <v>21111.06.1.06</v>
      </c>
      <c r="F41" s="6" t="str">
        <f t="shared" si="1"/>
        <v>04-001</v>
      </c>
      <c r="G41" s="6" t="str">
        <f t="shared" si="2"/>
        <v>1.5.08.26.001</v>
      </c>
      <c r="H41" s="27" t="s">
        <v>160</v>
      </c>
      <c r="I41" s="27">
        <v>70722</v>
      </c>
      <c r="J41" s="17" t="s">
        <v>58</v>
      </c>
      <c r="K41" s="6" t="s">
        <v>167</v>
      </c>
      <c r="L41" s="6" t="s">
        <v>77</v>
      </c>
      <c r="M41" s="8" t="s">
        <v>15</v>
      </c>
      <c r="N41" s="7" t="s">
        <v>155</v>
      </c>
      <c r="Q41" s="30"/>
      <c r="R41" s="6" t="s">
        <v>7</v>
      </c>
      <c r="S41" s="6" t="s">
        <v>129</v>
      </c>
      <c r="T41" s="6" t="s">
        <v>131</v>
      </c>
      <c r="U41" s="8">
        <v>0</v>
      </c>
      <c r="V41" s="13">
        <v>0</v>
      </c>
      <c r="W41" s="28">
        <v>0</v>
      </c>
      <c r="X41" s="8">
        <v>0</v>
      </c>
      <c r="Y41" s="8">
        <v>0</v>
      </c>
      <c r="Z41" s="8">
        <v>0</v>
      </c>
      <c r="AA41" s="8">
        <v>0</v>
      </c>
      <c r="AB41" s="8">
        <v>0</v>
      </c>
      <c r="AC41" s="8">
        <v>5</v>
      </c>
      <c r="AD41" s="13">
        <v>12</v>
      </c>
      <c r="AE41" s="5">
        <v>0</v>
      </c>
      <c r="AF41" s="5">
        <v>0</v>
      </c>
      <c r="AG41" s="9">
        <f t="shared" si="127"/>
        <v>8625</v>
      </c>
      <c r="AH41" s="14">
        <f t="shared" si="3"/>
        <v>103500</v>
      </c>
      <c r="AI41" s="9">
        <f t="shared" si="4"/>
        <v>96000</v>
      </c>
      <c r="AJ41" s="9">
        <f t="shared" si="5"/>
        <v>103500</v>
      </c>
      <c r="AK41" s="18">
        <v>0</v>
      </c>
      <c r="AL41" s="19">
        <v>0</v>
      </c>
      <c r="AM41" s="19">
        <v>0</v>
      </c>
      <c r="AN41" s="19">
        <v>0</v>
      </c>
      <c r="AO41" s="18">
        <v>0</v>
      </c>
      <c r="AP41" s="19">
        <v>0</v>
      </c>
      <c r="AQ41" s="19">
        <v>0</v>
      </c>
      <c r="AR41" s="19">
        <v>0</v>
      </c>
      <c r="AS41" s="19">
        <v>0</v>
      </c>
      <c r="AT41" s="6">
        <v>0</v>
      </c>
      <c r="AU41" s="9">
        <v>0</v>
      </c>
      <c r="AV41" s="9">
        <v>0</v>
      </c>
      <c r="AW41" s="14">
        <v>8000</v>
      </c>
      <c r="AX41" s="14">
        <v>0</v>
      </c>
      <c r="AY41" s="14">
        <v>0</v>
      </c>
      <c r="AZ41" s="14">
        <v>0</v>
      </c>
      <c r="BA41" s="24">
        <f t="shared" si="128"/>
        <v>0</v>
      </c>
      <c r="BB41" s="14">
        <v>0</v>
      </c>
      <c r="BC41" s="9">
        <v>625</v>
      </c>
      <c r="BD41" s="14">
        <v>0</v>
      </c>
      <c r="BE41" s="14">
        <v>1269.25</v>
      </c>
      <c r="BF41" s="14">
        <v>0</v>
      </c>
      <c r="BG41" s="14">
        <v>0</v>
      </c>
      <c r="BH41" s="14">
        <v>0</v>
      </c>
      <c r="BI41" s="9">
        <v>0</v>
      </c>
      <c r="BJ41" s="14">
        <v>0</v>
      </c>
      <c r="BK41" s="14">
        <v>0</v>
      </c>
      <c r="BL41" s="9">
        <v>0</v>
      </c>
      <c r="BM41" s="9">
        <v>0</v>
      </c>
      <c r="BN41" s="9">
        <v>0</v>
      </c>
      <c r="BO41" s="14">
        <v>0</v>
      </c>
      <c r="BP41" s="9">
        <v>0</v>
      </c>
      <c r="BQ41" s="9">
        <v>0</v>
      </c>
      <c r="BR41" s="21">
        <f t="shared" si="129"/>
        <v>9894.25</v>
      </c>
      <c r="BS41" s="21">
        <f t="shared" si="130"/>
        <v>0</v>
      </c>
      <c r="BT41" s="9">
        <f t="shared" si="131"/>
        <v>0</v>
      </c>
      <c r="BU41" s="9">
        <f t="shared" si="132"/>
        <v>0</v>
      </c>
      <c r="BV41" s="9">
        <f t="shared" si="133"/>
        <v>96000</v>
      </c>
      <c r="BW41" s="9">
        <f t="shared" si="134"/>
        <v>0</v>
      </c>
      <c r="BX41" s="9">
        <f t="shared" si="135"/>
        <v>0</v>
      </c>
      <c r="BY41" s="9">
        <f t="shared" si="136"/>
        <v>0</v>
      </c>
      <c r="BZ41" s="9">
        <f t="shared" si="137"/>
        <v>0</v>
      </c>
      <c r="CA41" s="9">
        <f t="shared" si="138"/>
        <v>0</v>
      </c>
      <c r="CB41" s="9">
        <f t="shared" si="139"/>
        <v>7500</v>
      </c>
      <c r="CC41" s="9">
        <f t="shared" si="140"/>
        <v>0</v>
      </c>
      <c r="CD41" s="9">
        <f t="shared" si="141"/>
        <v>15231</v>
      </c>
      <c r="CE41" s="9">
        <f t="shared" si="142"/>
        <v>0</v>
      </c>
      <c r="CF41" s="9">
        <f t="shared" si="143"/>
        <v>0</v>
      </c>
      <c r="CG41" s="9">
        <f t="shared" si="144"/>
        <v>0</v>
      </c>
      <c r="CH41" s="9">
        <f t="shared" si="145"/>
        <v>0</v>
      </c>
      <c r="CI41" s="9">
        <f t="shared" si="146"/>
        <v>0</v>
      </c>
      <c r="CJ41" s="9">
        <f t="shared" si="147"/>
        <v>0</v>
      </c>
      <c r="CK41" s="9">
        <f t="shared" si="148"/>
        <v>0</v>
      </c>
      <c r="CL41" s="9">
        <f t="shared" si="149"/>
        <v>0</v>
      </c>
      <c r="CM41" s="9">
        <f t="shared" si="150"/>
        <v>0</v>
      </c>
      <c r="CN41" s="9">
        <f t="shared" si="151"/>
        <v>0</v>
      </c>
      <c r="CO41" s="9">
        <f t="shared" si="152"/>
        <v>0</v>
      </c>
      <c r="CP41" s="9">
        <f t="shared" si="153"/>
        <v>0</v>
      </c>
      <c r="CQ41" s="9">
        <f t="shared" si="154"/>
        <v>118731</v>
      </c>
      <c r="CR41" s="9">
        <f t="shared" si="155"/>
        <v>9571.2000000000007</v>
      </c>
      <c r="CS41" s="9">
        <f t="shared" si="156"/>
        <v>0</v>
      </c>
      <c r="CT41" s="9">
        <f t="shared" si="30"/>
        <v>5175</v>
      </c>
      <c r="CU41" s="9">
        <f t="shared" si="31"/>
        <v>5356.125</v>
      </c>
      <c r="CV41" s="9">
        <f t="shared" si="157"/>
        <v>0</v>
      </c>
      <c r="CW41" s="9">
        <f t="shared" si="158"/>
        <v>0</v>
      </c>
      <c r="CX41" s="9">
        <f t="shared" si="159"/>
        <v>0</v>
      </c>
      <c r="CY41" s="9">
        <f t="shared" si="160"/>
        <v>20102.325000000001</v>
      </c>
      <c r="DA41" s="9">
        <f t="shared" si="161"/>
        <v>0</v>
      </c>
      <c r="DB41" s="9">
        <f t="shared" si="162"/>
        <v>0</v>
      </c>
      <c r="DC41" s="9">
        <f t="shared" si="163"/>
        <v>0</v>
      </c>
      <c r="DD41" s="9">
        <f t="shared" si="164"/>
        <v>0</v>
      </c>
      <c r="DE41" s="9">
        <f t="shared" si="165"/>
        <v>0</v>
      </c>
      <c r="DF41" s="9">
        <f t="shared" si="166"/>
        <v>0</v>
      </c>
      <c r="DG41" s="9">
        <f t="shared" si="167"/>
        <v>0</v>
      </c>
      <c r="DH41" s="9">
        <f t="shared" si="168"/>
        <v>0</v>
      </c>
      <c r="DI41" s="9">
        <f t="shared" si="41"/>
        <v>0</v>
      </c>
      <c r="DJ41" s="9">
        <f t="shared" si="42"/>
        <v>0</v>
      </c>
      <c r="DK41" s="9">
        <f t="shared" si="43"/>
        <v>0</v>
      </c>
      <c r="DL41" s="9">
        <f t="shared" si="169"/>
        <v>0</v>
      </c>
      <c r="DM41" s="9">
        <f t="shared" si="170"/>
        <v>0</v>
      </c>
      <c r="DN41" s="9">
        <f t="shared" si="171"/>
        <v>0</v>
      </c>
      <c r="DO41" s="14">
        <v>0</v>
      </c>
      <c r="DP41" s="9">
        <f t="shared" si="172"/>
        <v>0</v>
      </c>
      <c r="DQ41" s="9">
        <f t="shared" si="173"/>
        <v>0</v>
      </c>
      <c r="DR41" s="9">
        <f t="shared" si="46"/>
        <v>0</v>
      </c>
      <c r="DS41" s="9">
        <f t="shared" si="174"/>
        <v>0</v>
      </c>
      <c r="DT41" s="9">
        <f t="shared" si="47"/>
        <v>0</v>
      </c>
      <c r="DU41" s="9">
        <f t="shared" si="175"/>
        <v>0</v>
      </c>
      <c r="DV41" s="9">
        <f t="shared" si="176"/>
        <v>0</v>
      </c>
      <c r="DW41" s="9">
        <f t="shared" si="177"/>
        <v>0</v>
      </c>
      <c r="DX41" s="9">
        <f t="shared" si="178"/>
        <v>0</v>
      </c>
      <c r="DY41" s="9">
        <f t="shared" si="179"/>
        <v>0</v>
      </c>
      <c r="DZ41" s="9">
        <f t="shared" si="180"/>
        <v>0</v>
      </c>
      <c r="EA41" s="9">
        <f t="shared" si="181"/>
        <v>0</v>
      </c>
      <c r="EB41" s="9">
        <f t="shared" si="182"/>
        <v>0</v>
      </c>
      <c r="EC41" s="9">
        <f t="shared" si="183"/>
        <v>0</v>
      </c>
      <c r="ED41" s="14">
        <v>0</v>
      </c>
      <c r="EE41" s="9">
        <f t="shared" si="50"/>
        <v>0</v>
      </c>
      <c r="EF41" s="9">
        <f t="shared" si="51"/>
        <v>0</v>
      </c>
      <c r="EG41" s="9">
        <f t="shared" si="52"/>
        <v>0</v>
      </c>
      <c r="EH41" s="9">
        <f t="shared" si="184"/>
        <v>0</v>
      </c>
      <c r="EI41" s="9">
        <f t="shared" si="185"/>
        <v>0</v>
      </c>
      <c r="EJ41" s="9">
        <f t="shared" si="186"/>
        <v>0</v>
      </c>
      <c r="EK41" s="53">
        <f t="shared" si="187"/>
        <v>138833.32500000001</v>
      </c>
      <c r="EM41" s="9">
        <f t="shared" si="188"/>
        <v>0</v>
      </c>
      <c r="EN41" s="9">
        <f t="shared" si="189"/>
        <v>0</v>
      </c>
      <c r="EO41" s="9">
        <f t="shared" si="190"/>
        <v>0</v>
      </c>
      <c r="EP41" s="9">
        <f t="shared" si="191"/>
        <v>0</v>
      </c>
      <c r="EQ41" s="9">
        <f t="shared" si="192"/>
        <v>0</v>
      </c>
      <c r="ER41" s="9">
        <f t="shared" si="193"/>
        <v>0</v>
      </c>
      <c r="ES41" s="9">
        <f t="shared" si="194"/>
        <v>0</v>
      </c>
      <c r="ET41" s="9">
        <f t="shared" si="195"/>
        <v>0</v>
      </c>
      <c r="EU41" s="9">
        <f t="shared" si="196"/>
        <v>0</v>
      </c>
      <c r="EV41" s="9">
        <f t="shared" si="197"/>
        <v>0</v>
      </c>
      <c r="EW41" s="9">
        <f t="shared" si="198"/>
        <v>0</v>
      </c>
      <c r="EX41" s="9">
        <f t="shared" si="199"/>
        <v>0</v>
      </c>
      <c r="EY41" s="9">
        <f t="shared" si="200"/>
        <v>0</v>
      </c>
      <c r="EZ41" s="9">
        <f t="shared" si="201"/>
        <v>0</v>
      </c>
      <c r="FB41" s="9" t="str">
        <f t="shared" si="202"/>
        <v>21111.06.1.06</v>
      </c>
      <c r="FC41" s="21">
        <f t="shared" si="203"/>
        <v>0</v>
      </c>
      <c r="FD41" s="21">
        <f t="shared" si="204"/>
        <v>0</v>
      </c>
      <c r="FE41" s="21">
        <f t="shared" si="205"/>
        <v>0</v>
      </c>
      <c r="FF41" s="21">
        <f t="shared" si="206"/>
        <v>0</v>
      </c>
      <c r="FG41" s="21">
        <f t="shared" si="207"/>
        <v>0</v>
      </c>
      <c r="FH41" s="21">
        <f t="shared" si="208"/>
        <v>0</v>
      </c>
      <c r="FI41" s="21">
        <f t="shared" si="209"/>
        <v>96000</v>
      </c>
      <c r="FJ41" s="21">
        <f t="shared" si="210"/>
        <v>0</v>
      </c>
      <c r="FK41" s="21">
        <f t="shared" si="211"/>
        <v>7500</v>
      </c>
      <c r="FL41" s="21">
        <f t="shared" si="212"/>
        <v>0</v>
      </c>
      <c r="FM41" s="21">
        <f t="shared" si="213"/>
        <v>0</v>
      </c>
      <c r="FN41" s="21">
        <f t="shared" si="214"/>
        <v>0</v>
      </c>
      <c r="FO41" s="21">
        <f t="shared" si="215"/>
        <v>0</v>
      </c>
      <c r="FP41" s="21">
        <f t="shared" si="216"/>
        <v>0</v>
      </c>
      <c r="FQ41" s="21">
        <f t="shared" si="217"/>
        <v>0</v>
      </c>
      <c r="FR41" s="21">
        <f t="shared" si="218"/>
        <v>0</v>
      </c>
      <c r="FS41" s="21">
        <f t="shared" si="219"/>
        <v>15231</v>
      </c>
      <c r="FT41" s="21">
        <f t="shared" si="220"/>
        <v>0</v>
      </c>
      <c r="FU41" s="21">
        <f t="shared" si="221"/>
        <v>0</v>
      </c>
      <c r="FV41" s="21">
        <f t="shared" si="222"/>
        <v>0</v>
      </c>
      <c r="FW41" s="21">
        <f t="shared" si="223"/>
        <v>0</v>
      </c>
      <c r="FX41" s="21">
        <f t="shared" si="224"/>
        <v>0</v>
      </c>
      <c r="FY41" s="21">
        <f t="shared" si="225"/>
        <v>0</v>
      </c>
      <c r="FZ41" s="21">
        <f t="shared" si="226"/>
        <v>0</v>
      </c>
      <c r="GA41" s="21">
        <f t="shared" si="227"/>
        <v>9571.2000000000007</v>
      </c>
      <c r="GB41" s="21">
        <f t="shared" si="228"/>
        <v>0</v>
      </c>
      <c r="GC41" s="21">
        <f t="shared" si="229"/>
        <v>5175</v>
      </c>
      <c r="GD41" s="21">
        <f t="shared" si="230"/>
        <v>5356.125</v>
      </c>
      <c r="GE41" s="21">
        <f t="shared" si="231"/>
        <v>0</v>
      </c>
      <c r="GF41" s="21">
        <f t="shared" si="232"/>
        <v>0</v>
      </c>
      <c r="GG41" s="21">
        <f t="shared" si="233"/>
        <v>0</v>
      </c>
      <c r="GH41" s="21">
        <f t="shared" si="234"/>
        <v>0</v>
      </c>
      <c r="GI41" s="21">
        <f t="shared" si="235"/>
        <v>0</v>
      </c>
      <c r="GJ41" s="21">
        <f t="shared" si="236"/>
        <v>0</v>
      </c>
      <c r="GK41" s="21">
        <f t="shared" si="237"/>
        <v>0</v>
      </c>
      <c r="GL41" s="21">
        <f t="shared" si="238"/>
        <v>0</v>
      </c>
      <c r="GM41" s="21">
        <f t="shared" si="239"/>
        <v>0</v>
      </c>
      <c r="GN41" s="21">
        <f t="shared" si="240"/>
        <v>0</v>
      </c>
      <c r="GO41" s="21">
        <f t="shared" si="241"/>
        <v>0</v>
      </c>
      <c r="GP41" s="21">
        <f t="shared" si="242"/>
        <v>0</v>
      </c>
      <c r="GQ41" s="21">
        <f t="shared" si="243"/>
        <v>0</v>
      </c>
      <c r="GR41" s="21">
        <f t="shared" si="244"/>
        <v>0</v>
      </c>
      <c r="GS41" s="21">
        <f t="shared" si="245"/>
        <v>0</v>
      </c>
      <c r="GT41" s="21">
        <f t="shared" si="246"/>
        <v>0</v>
      </c>
      <c r="GU41" s="21">
        <f t="shared" si="247"/>
        <v>0</v>
      </c>
      <c r="GV41" s="21">
        <f t="shared" si="248"/>
        <v>0</v>
      </c>
      <c r="GW41" s="21">
        <f t="shared" si="249"/>
        <v>0</v>
      </c>
      <c r="GX41" s="21">
        <f t="shared" si="250"/>
        <v>0</v>
      </c>
      <c r="GY41" s="21">
        <f t="shared" si="251"/>
        <v>0</v>
      </c>
      <c r="GZ41" s="21">
        <f t="shared" si="252"/>
        <v>0</v>
      </c>
      <c r="HA41" s="21">
        <f t="shared" si="253"/>
        <v>0</v>
      </c>
      <c r="HB41" s="21">
        <f t="shared" si="254"/>
        <v>0</v>
      </c>
      <c r="HC41" s="21">
        <f t="shared" si="255"/>
        <v>0</v>
      </c>
      <c r="HD41" s="21">
        <f t="shared" si="256"/>
        <v>0</v>
      </c>
      <c r="HE41" s="21">
        <v>0</v>
      </c>
      <c r="HF41" s="21">
        <f t="shared" si="257"/>
        <v>0</v>
      </c>
      <c r="HG41" s="21">
        <f t="shared" si="258"/>
        <v>0</v>
      </c>
      <c r="HH41" s="21">
        <f t="shared" si="259"/>
        <v>0</v>
      </c>
      <c r="HI41" s="21">
        <f t="shared" si="260"/>
        <v>138833.32500000001</v>
      </c>
      <c r="HJ41" s="21">
        <f t="shared" si="261"/>
        <v>0</v>
      </c>
      <c r="HK41" s="21">
        <f t="shared" si="262"/>
        <v>0</v>
      </c>
      <c r="HL41" s="21">
        <f t="shared" si="263"/>
        <v>138833.32500000001</v>
      </c>
      <c r="HM41" s="21">
        <f t="shared" si="264"/>
        <v>0</v>
      </c>
    </row>
    <row r="42" spans="3:221" s="6" customFormat="1" ht="12.75">
      <c r="C42" s="8"/>
      <c r="H42" s="27"/>
      <c r="I42" s="27"/>
      <c r="J42" s="17"/>
      <c r="K42" s="10"/>
      <c r="M42" s="8"/>
      <c r="N42" s="7"/>
      <c r="Q42" s="30"/>
      <c r="V42" s="13"/>
      <c r="W42" s="13"/>
      <c r="X42" s="8"/>
      <c r="Y42" s="8"/>
      <c r="Z42" s="8"/>
      <c r="AA42" s="8"/>
      <c r="AB42" s="8"/>
      <c r="AC42" s="8"/>
      <c r="AD42" s="13"/>
      <c r="AE42" s="5"/>
      <c r="AF42" s="5"/>
      <c r="AG42" s="5"/>
      <c r="AH42" s="5"/>
      <c r="AI42" s="5"/>
      <c r="AJ42" s="5"/>
      <c r="AK42" s="19"/>
      <c r="AL42" s="19"/>
      <c r="AM42" s="19"/>
      <c r="AN42" s="19"/>
      <c r="AO42" s="19"/>
      <c r="AP42" s="19"/>
      <c r="AQ42" s="19"/>
      <c r="AR42" s="19"/>
      <c r="AS42" s="19"/>
      <c r="AU42" s="9"/>
      <c r="AV42" s="9"/>
      <c r="AX42" s="19"/>
      <c r="BA42" s="24"/>
      <c r="BC42" s="9"/>
      <c r="BD42" s="14"/>
      <c r="BF42" s="19"/>
      <c r="BG42" s="19"/>
      <c r="BL42" s="9"/>
      <c r="BM42" s="9"/>
      <c r="BN42" s="9"/>
      <c r="BO42" s="9"/>
      <c r="BP42" s="9"/>
      <c r="BQ42" s="9"/>
      <c r="BR42" s="21"/>
      <c r="BS42" s="21"/>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DA42" s="9"/>
      <c r="DB42" s="9"/>
      <c r="DC42" s="9"/>
      <c r="DD42" s="9"/>
      <c r="DE42" s="9"/>
      <c r="DF42" s="9"/>
      <c r="DG42" s="9"/>
      <c r="DH42" s="9"/>
      <c r="DI42" s="9"/>
      <c r="DJ42" s="9"/>
      <c r="DK42" s="9"/>
      <c r="DL42" s="14"/>
      <c r="DM42" s="9"/>
      <c r="DN42" s="9"/>
      <c r="DO42" s="14"/>
      <c r="DP42" s="9"/>
      <c r="DQ42" s="9"/>
      <c r="DR42" s="9"/>
      <c r="DS42" s="9"/>
      <c r="DT42" s="9"/>
      <c r="DU42" s="9"/>
      <c r="DV42" s="9"/>
      <c r="DW42" s="9"/>
      <c r="DX42" s="9"/>
      <c r="DY42" s="9"/>
      <c r="DZ42" s="9"/>
      <c r="EA42" s="9"/>
      <c r="EB42" s="9"/>
      <c r="EC42" s="9"/>
      <c r="ED42" s="9"/>
      <c r="EE42" s="9"/>
      <c r="EF42" s="9"/>
      <c r="EG42" s="9"/>
      <c r="EH42" s="9"/>
      <c r="EI42" s="9"/>
      <c r="EJ42" s="9"/>
      <c r="EK42" s="16"/>
      <c r="EM42" s="9"/>
      <c r="EN42" s="9"/>
      <c r="EO42" s="9"/>
      <c r="EP42" s="9"/>
      <c r="EQ42" s="9"/>
      <c r="ER42" s="9"/>
      <c r="ES42" s="9"/>
      <c r="ET42" s="9"/>
      <c r="EU42" s="9"/>
      <c r="EV42" s="9"/>
      <c r="EW42" s="9"/>
      <c r="EX42" s="9"/>
      <c r="EY42" s="9"/>
      <c r="EZ42" s="9"/>
      <c r="FB42" s="9"/>
      <c r="FC42" s="21">
        <f t="shared" ref="FC42:HL42" si="265">SUM(FC8:FC41)</f>
        <v>1113288</v>
      </c>
      <c r="FD42" s="21">
        <f t="shared" si="265"/>
        <v>15462.333333333336</v>
      </c>
      <c r="FE42" s="21">
        <f t="shared" si="265"/>
        <v>1115940</v>
      </c>
      <c r="FF42" s="21">
        <f t="shared" si="265"/>
        <v>15499.166666666666</v>
      </c>
      <c r="FG42" s="21">
        <f t="shared" si="265"/>
        <v>74241.600000000006</v>
      </c>
      <c r="FH42" s="21">
        <f t="shared" si="265"/>
        <v>416000</v>
      </c>
      <c r="FI42" s="21">
        <f t="shared" si="265"/>
        <v>384000</v>
      </c>
      <c r="FJ42" s="21">
        <f t="shared" si="265"/>
        <v>0</v>
      </c>
      <c r="FK42" s="21">
        <f t="shared" si="265"/>
        <v>278760</v>
      </c>
      <c r="FL42" s="21">
        <f t="shared" si="265"/>
        <v>619072.47499999986</v>
      </c>
      <c r="FM42" s="21">
        <f t="shared" si="265"/>
        <v>218500</v>
      </c>
      <c r="FN42" s="21">
        <f t="shared" si="265"/>
        <v>561854.66666666663</v>
      </c>
      <c r="FO42" s="21">
        <f t="shared" si="265"/>
        <v>249722.23999999993</v>
      </c>
      <c r="FP42" s="21">
        <f t="shared" si="265"/>
        <v>0</v>
      </c>
      <c r="FQ42" s="21">
        <f t="shared" si="265"/>
        <v>58100</v>
      </c>
      <c r="FR42" s="21">
        <f t="shared" si="265"/>
        <v>55400</v>
      </c>
      <c r="FS42" s="21">
        <f t="shared" si="265"/>
        <v>503469.16666666674</v>
      </c>
      <c r="FT42" s="21">
        <f t="shared" si="265"/>
        <v>0</v>
      </c>
      <c r="FU42" s="21">
        <f t="shared" si="265"/>
        <v>0</v>
      </c>
      <c r="FV42" s="21">
        <f t="shared" si="265"/>
        <v>0</v>
      </c>
      <c r="FW42" s="21">
        <f t="shared" si="265"/>
        <v>0</v>
      </c>
      <c r="FX42" s="21">
        <f t="shared" si="265"/>
        <v>108780</v>
      </c>
      <c r="FY42" s="21">
        <f t="shared" si="265"/>
        <v>60924</v>
      </c>
      <c r="FZ42" s="21">
        <f t="shared" si="265"/>
        <v>0</v>
      </c>
      <c r="GA42" s="21">
        <f t="shared" si="265"/>
        <v>284860.20792000002</v>
      </c>
      <c r="GB42" s="21">
        <f t="shared" si="265"/>
        <v>135000</v>
      </c>
      <c r="GC42" s="21">
        <f t="shared" si="265"/>
        <v>156796.68000000005</v>
      </c>
      <c r="GD42" s="21">
        <f t="shared" si="265"/>
        <v>162284.56379999997</v>
      </c>
      <c r="GE42" s="21">
        <f t="shared" si="265"/>
        <v>65661.959999999992</v>
      </c>
      <c r="GF42" s="21">
        <f t="shared" si="265"/>
        <v>50000</v>
      </c>
      <c r="GG42" s="21">
        <f t="shared" si="265"/>
        <v>111461.40000000004</v>
      </c>
      <c r="GH42" s="21">
        <f t="shared" si="265"/>
        <v>0</v>
      </c>
      <c r="GI42" s="21">
        <f t="shared" si="265"/>
        <v>214320</v>
      </c>
      <c r="GJ42" s="21">
        <f t="shared" si="265"/>
        <v>367080</v>
      </c>
      <c r="GK42" s="21">
        <f t="shared" si="265"/>
        <v>118500</v>
      </c>
      <c r="GL42" s="21">
        <f t="shared" si="265"/>
        <v>42500</v>
      </c>
      <c r="GM42" s="21">
        <f t="shared" si="265"/>
        <v>22500</v>
      </c>
      <c r="GN42" s="21">
        <f t="shared" si="265"/>
        <v>0</v>
      </c>
      <c r="GO42" s="21">
        <f t="shared" si="265"/>
        <v>1500</v>
      </c>
      <c r="GP42" s="21">
        <f t="shared" si="265"/>
        <v>13000</v>
      </c>
      <c r="GQ42" s="21">
        <f t="shared" si="265"/>
        <v>1650</v>
      </c>
      <c r="GR42" s="21">
        <f t="shared" si="265"/>
        <v>2310.0000000000005</v>
      </c>
      <c r="GS42" s="21">
        <f t="shared" si="265"/>
        <v>2860</v>
      </c>
      <c r="GT42" s="21">
        <f t="shared" si="265"/>
        <v>19600</v>
      </c>
      <c r="GU42" s="21">
        <f t="shared" si="265"/>
        <v>114000</v>
      </c>
      <c r="GV42" s="21">
        <f t="shared" si="265"/>
        <v>24800</v>
      </c>
      <c r="GW42" s="21">
        <f t="shared" si="265"/>
        <v>7700.0000000000009</v>
      </c>
      <c r="GX42" s="21">
        <f t="shared" si="265"/>
        <v>240000</v>
      </c>
      <c r="GY42" s="21">
        <f t="shared" si="265"/>
        <v>21560.000000000004</v>
      </c>
      <c r="GZ42" s="21">
        <f t="shared" si="265"/>
        <v>5060</v>
      </c>
      <c r="HA42" s="21">
        <f t="shared" si="265"/>
        <v>39837.000000000007</v>
      </c>
      <c r="HB42" s="21">
        <f t="shared" si="265"/>
        <v>55730.700000000019</v>
      </c>
      <c r="HC42" s="21">
        <f t="shared" si="265"/>
        <v>0</v>
      </c>
      <c r="HD42" s="21">
        <f t="shared" si="265"/>
        <v>0</v>
      </c>
      <c r="HE42" s="21">
        <f t="shared" si="265"/>
        <v>0</v>
      </c>
      <c r="HF42" s="21">
        <f t="shared" si="265"/>
        <v>114898.70652760001</v>
      </c>
      <c r="HG42" s="21">
        <f t="shared" si="265"/>
        <v>199185</v>
      </c>
      <c r="HH42" s="21">
        <f t="shared" si="265"/>
        <v>106231.99999999997</v>
      </c>
      <c r="HI42" s="21">
        <f t="shared" si="265"/>
        <v>8549901.8665809315</v>
      </c>
      <c r="HJ42" s="21">
        <f t="shared" si="265"/>
        <v>0</v>
      </c>
      <c r="HK42" s="21">
        <f t="shared" si="265"/>
        <v>180569.48000000007</v>
      </c>
      <c r="HL42" s="21">
        <f t="shared" si="265"/>
        <v>8730471.3465809301</v>
      </c>
      <c r="HM42" s="21"/>
    </row>
    <row r="43" spans="3:221" s="6" customFormat="1" ht="12.75">
      <c r="S43" s="8"/>
      <c r="AE43" s="5"/>
      <c r="AF43" s="5"/>
      <c r="AG43" s="5"/>
      <c r="AH43" s="5"/>
      <c r="AI43" s="5"/>
      <c r="AJ43" s="5"/>
      <c r="AX43" s="19"/>
      <c r="BA43" s="31"/>
      <c r="BF43" s="19"/>
      <c r="BG43" s="19"/>
      <c r="EK43" s="32"/>
    </row>
    <row r="44" spans="3:221" s="6" customFormat="1" ht="12.75">
      <c r="S44" s="8"/>
      <c r="AE44" s="5"/>
      <c r="AF44" s="5"/>
      <c r="AG44" s="5"/>
      <c r="AH44" s="5"/>
      <c r="AI44" s="5"/>
      <c r="AJ44" s="5"/>
      <c r="AX44" s="19"/>
      <c r="BA44" s="31"/>
      <c r="BF44" s="19"/>
      <c r="BG44" s="19"/>
      <c r="EK44" s="32"/>
    </row>
  </sheetData>
  <sheetProtection insertColumns="0" insertRows="0" deleteColumns="0" deleteRows="0" autoFilter="0" pivotTables="0"/>
  <sortState ref="A13:HM43">
    <sortCondition ref="N13:N43"/>
  </sortState>
  <mergeCells count="64">
    <mergeCell ref="FB4:HM4"/>
    <mergeCell ref="FB6:FB7"/>
    <mergeCell ref="BR6:BR7"/>
    <mergeCell ref="BS6:BS7"/>
    <mergeCell ref="CQ6:CQ7"/>
    <mergeCell ref="CY6:CY7"/>
    <mergeCell ref="HM6:HM7"/>
    <mergeCell ref="DA4:EK4"/>
    <mergeCell ref="EL5:EZ5"/>
    <mergeCell ref="EL4:EZ4"/>
    <mergeCell ref="BT5:CQ5"/>
    <mergeCell ref="T6:T7"/>
    <mergeCell ref="EK6:EK7"/>
    <mergeCell ref="EZ6:EZ7"/>
    <mergeCell ref="HI6:HI7"/>
    <mergeCell ref="HL6:HL7"/>
    <mergeCell ref="AF6:AF7"/>
    <mergeCell ref="AG6:AG7"/>
    <mergeCell ref="AH6:AH7"/>
    <mergeCell ref="AI6:AI7"/>
    <mergeCell ref="AJ6:AJ7"/>
    <mergeCell ref="AK6:AK7"/>
    <mergeCell ref="AL6:AL7"/>
    <mergeCell ref="AR6:AR7"/>
    <mergeCell ref="AS6:AS7"/>
    <mergeCell ref="AP6:AQ6"/>
    <mergeCell ref="AT6:AT7"/>
    <mergeCell ref="Y6:Y7"/>
    <mergeCell ref="Z6:Z7"/>
    <mergeCell ref="G6:G7"/>
    <mergeCell ref="H6:H7"/>
    <mergeCell ref="I6:I7"/>
    <mergeCell ref="J6:J7"/>
    <mergeCell ref="K6:K7"/>
    <mergeCell ref="L6:L7"/>
    <mergeCell ref="M6:M7"/>
    <mergeCell ref="N6:N7"/>
    <mergeCell ref="O6:O7"/>
    <mergeCell ref="V6:W6"/>
    <mergeCell ref="P6:P7"/>
    <mergeCell ref="Q6:Q7"/>
    <mergeCell ref="R6:R7"/>
    <mergeCell ref="S6:S7"/>
    <mergeCell ref="A4:B4"/>
    <mergeCell ref="C4:T4"/>
    <mergeCell ref="U4:AT4"/>
    <mergeCell ref="BT4:CQ4"/>
    <mergeCell ref="CR4:CY4"/>
    <mergeCell ref="A6:A7"/>
    <mergeCell ref="B6:B7"/>
    <mergeCell ref="C6:C7"/>
    <mergeCell ref="BH2:BH3"/>
    <mergeCell ref="AU4:BS4"/>
    <mergeCell ref="D6:D7"/>
    <mergeCell ref="E6:E7"/>
    <mergeCell ref="F6:F7"/>
    <mergeCell ref="AM6:AN6"/>
    <mergeCell ref="AA6:AA7"/>
    <mergeCell ref="AB6:AB7"/>
    <mergeCell ref="AC6:AC7"/>
    <mergeCell ref="AD6:AD7"/>
    <mergeCell ref="AE6:AE7"/>
    <mergeCell ref="U6:U7"/>
    <mergeCell ref="X6:X7"/>
  </mergeCells>
  <conditionalFormatting sqref="B8:B16">
    <cfRule type="duplicateValues" dxfId="6" priority="2893"/>
    <cfRule type="duplicateValues" dxfId="5" priority="2894"/>
  </conditionalFormatting>
  <conditionalFormatting sqref="I8:I37 I2:I3 I5">
    <cfRule type="duplicateValues" dxfId="4" priority="2901"/>
  </conditionalFormatting>
  <conditionalFormatting sqref="I8:I37">
    <cfRule type="duplicateValues" dxfId="3" priority="2895"/>
    <cfRule type="duplicateValues" dxfId="2" priority="2896"/>
  </conditionalFormatting>
  <conditionalFormatting sqref="I8:I1048576 I2:I3 I5">
    <cfRule type="duplicateValues" dxfId="1" priority="2897"/>
  </conditionalFormatting>
  <conditionalFormatting sqref="I38:I42">
    <cfRule type="duplicateValues" dxfId="0" priority="291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vt:lpstr>
      <vt:lpstr>COSTEO 2026</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L82</dc:creator>
  <cp:lastModifiedBy>SEFIPLAN</cp:lastModifiedBy>
  <cp:lastPrinted>2025-07-17T06:00:33Z</cp:lastPrinted>
  <dcterms:created xsi:type="dcterms:W3CDTF">2014-01-16T20:43:38Z</dcterms:created>
  <dcterms:modified xsi:type="dcterms:W3CDTF">2026-02-10T21:49:59Z</dcterms:modified>
</cp:coreProperties>
</file>