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Mi unidad\SEFIPLAN - Ingresos Federales\05 Municipios\03 Acuerdos y anexos\2026\Acuerdo anual\"/>
    </mc:Choice>
  </mc:AlternateContent>
  <xr:revisionPtr revIDLastSave="0" documentId="13_ncr:1_{3B65D01C-0BB8-4D92-B2AA-AF745C783596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Anexo1" sheetId="12" r:id="rId1"/>
    <sheet name="Fondos" sheetId="13" r:id="rId2"/>
    <sheet name="Garantizado 2011" sheetId="24" r:id="rId3"/>
    <sheet name="Anexo2" sheetId="18" r:id="rId4"/>
    <sheet name="Anexo2 (1)" sheetId="19" r:id="rId5"/>
    <sheet name="Anexo2 (2)" sheetId="22" r:id="rId6"/>
    <sheet name="Anexo2 (3)" sheetId="23" r:id="rId7"/>
    <sheet name="Anexo2 (4)" sheetId="28" r:id="rId8"/>
    <sheet name="Población y territorio" sheetId="14" r:id="rId9"/>
    <sheet name="Impuesto predial" sheetId="15" r:id="rId10"/>
    <sheet name="Ingresos propios" sheetId="16" r:id="rId11"/>
    <sheet name="Partes iguales" sheetId="17" r:id="rId12"/>
    <sheet name="Distribución" sheetId="26" r:id="rId13"/>
    <sheet name="Calendarios" sheetId="29" r:id="rId14"/>
  </sheets>
  <definedNames>
    <definedName name="AllottedFunds" localSheetId="0">#REF!</definedName>
    <definedName name="AllottedFunds" localSheetId="3">#REF!</definedName>
    <definedName name="AllottedFunds" localSheetId="4">#REF!</definedName>
    <definedName name="AllottedFunds" localSheetId="5">#REF!</definedName>
    <definedName name="AllottedFunds" localSheetId="6">#REF!</definedName>
    <definedName name="AllottedFunds" localSheetId="7">#REF!</definedName>
    <definedName name="AllottedFunds" localSheetId="13">#REF!</definedName>
    <definedName name="AllottedFunds" localSheetId="12">#REF!</definedName>
    <definedName name="AllottedFunds" localSheetId="1">#REF!</definedName>
    <definedName name="AllottedFunds" localSheetId="2">#REF!</definedName>
    <definedName name="AllottedFunds" localSheetId="9">#REF!</definedName>
    <definedName name="AllottedFunds" localSheetId="10">#REF!</definedName>
    <definedName name="AllottedFunds" localSheetId="11">#REF!</definedName>
    <definedName name="AllottedFunds" localSheetId="8">#REF!</definedName>
    <definedName name="AllottedFunds">#REF!</definedName>
    <definedName name="_xlnm.Print_Area" localSheetId="0">Anexo1!$A$1:$L$15</definedName>
    <definedName name="as" localSheetId="0">#REF!</definedName>
    <definedName name="as" localSheetId="3">#REF!</definedName>
    <definedName name="as" localSheetId="4">#REF!</definedName>
    <definedName name="as" localSheetId="5">#REF!</definedName>
    <definedName name="as" localSheetId="6">#REF!</definedName>
    <definedName name="as" localSheetId="7">#REF!</definedName>
    <definedName name="as" localSheetId="13">#REF!</definedName>
    <definedName name="as" localSheetId="12">#REF!</definedName>
    <definedName name="as" localSheetId="1">#REF!</definedName>
    <definedName name="as" localSheetId="2">#REF!</definedName>
    <definedName name="as" localSheetId="9">#REF!</definedName>
    <definedName name="as" localSheetId="10">#REF!</definedName>
    <definedName name="as" localSheetId="11">#REF!</definedName>
    <definedName name="as" localSheetId="8">#REF!</definedName>
    <definedName name="as">#REF!</definedName>
    <definedName name="das" localSheetId="0">#REF!</definedName>
    <definedName name="das" localSheetId="3">#REF!</definedName>
    <definedName name="das" localSheetId="4">#REF!</definedName>
    <definedName name="das" localSheetId="5">#REF!</definedName>
    <definedName name="das" localSheetId="6">#REF!</definedName>
    <definedName name="das" localSheetId="7">#REF!</definedName>
    <definedName name="das" localSheetId="13">#REF!</definedName>
    <definedName name="das" localSheetId="12">#REF!</definedName>
    <definedName name="das" localSheetId="1">#REF!</definedName>
    <definedName name="das" localSheetId="2">#REF!</definedName>
    <definedName name="das" localSheetId="9">#REF!</definedName>
    <definedName name="das" localSheetId="10">#REF!</definedName>
    <definedName name="das" localSheetId="11">#REF!</definedName>
    <definedName name="das" localSheetId="8">#REF!</definedName>
    <definedName name="das">#REF!</definedName>
    <definedName name="FundsRemaining" localSheetId="0">INDEX(#REF!,ROWS(#REF!),1)</definedName>
    <definedName name="FundsRemaining" localSheetId="3">INDEX(#REF!,ROWS(#REF!),1)</definedName>
    <definedName name="FundsRemaining" localSheetId="4">INDEX(#REF!,ROWS(#REF!),1)</definedName>
    <definedName name="FundsRemaining" localSheetId="5">INDEX(#REF!,ROWS(#REF!),1)</definedName>
    <definedName name="FundsRemaining" localSheetId="6">INDEX(#REF!,ROWS(#REF!),1)</definedName>
    <definedName name="FundsRemaining" localSheetId="7">INDEX(#REF!,ROWS(#REF!),1)</definedName>
    <definedName name="FundsRemaining" localSheetId="13">INDEX(#REF!,ROWS(#REF!),1)</definedName>
    <definedName name="FundsRemaining" localSheetId="12">INDEX(#REF!,ROWS(#REF!),1)</definedName>
    <definedName name="FundsRemaining" localSheetId="1">INDEX(#REF!,ROWS(#REF!),1)</definedName>
    <definedName name="FundsRemaining" localSheetId="2">INDEX(#REF!,ROWS(#REF!),1)</definedName>
    <definedName name="FundsRemaining" localSheetId="9">INDEX(#REF!,ROWS(#REF!),1)</definedName>
    <definedName name="FundsRemaining" localSheetId="10">INDEX(#REF!,ROWS(#REF!),1)</definedName>
    <definedName name="FundsRemaining" localSheetId="11">INDEX(#REF!,ROWS(#REF!),1)</definedName>
    <definedName name="FundsRemaining" localSheetId="8">INDEX(#REF!,ROWS(#REF!),1)</definedName>
    <definedName name="FundsRemaining">INDEX(#REF!,ROWS(#REF!),1)</definedName>
    <definedName name="FundsRemainingLabel" localSheetId="0">#REF!</definedName>
    <definedName name="FundsRemainingLabel" localSheetId="3">#REF!</definedName>
    <definedName name="FundsRemainingLabel" localSheetId="4">#REF!</definedName>
    <definedName name="FundsRemainingLabel" localSheetId="5">#REF!</definedName>
    <definedName name="FundsRemainingLabel" localSheetId="6">#REF!</definedName>
    <definedName name="FundsRemainingLabel" localSheetId="7">#REF!</definedName>
    <definedName name="FundsRemainingLabel" localSheetId="13">#REF!</definedName>
    <definedName name="FundsRemainingLabel" localSheetId="12">#REF!</definedName>
    <definedName name="FundsRemainingLabel" localSheetId="1">#REF!</definedName>
    <definedName name="FundsRemainingLabel" localSheetId="2">#REF!</definedName>
    <definedName name="FundsRemainingLabel" localSheetId="9">#REF!</definedName>
    <definedName name="FundsRemainingLabel" localSheetId="10">#REF!</definedName>
    <definedName name="FundsRemainingLabel" localSheetId="11">#REF!</definedName>
    <definedName name="FundsRemainingLabel" localSheetId="8">#REF!</definedName>
    <definedName name="FundsRemainingLabel">#REF!</definedName>
    <definedName name="FundsUsed" localSheetId="0">#REF!</definedName>
    <definedName name="FundsUsed" localSheetId="3">#REF!</definedName>
    <definedName name="FundsUsed" localSheetId="4">#REF!</definedName>
    <definedName name="FundsUsed" localSheetId="5">#REF!</definedName>
    <definedName name="FundsUsed" localSheetId="6">#REF!</definedName>
    <definedName name="FundsUsed" localSheetId="7">#REF!</definedName>
    <definedName name="FundsUsed" localSheetId="13">#REF!</definedName>
    <definedName name="FundsUsed" localSheetId="12">#REF!</definedName>
    <definedName name="FundsUsed" localSheetId="1">#REF!</definedName>
    <definedName name="FundsUsed" localSheetId="2">#REF!</definedName>
    <definedName name="FundsUsed" localSheetId="9">#REF!</definedName>
    <definedName name="FundsUsed" localSheetId="10">#REF!</definedName>
    <definedName name="FundsUsed" localSheetId="11">#REF!</definedName>
    <definedName name="FundsUsed" localSheetId="8">#REF!</definedName>
    <definedName name="FundsUsed">#REF!</definedName>
    <definedName name="FundsUsedLabel" localSheetId="0">#REF!</definedName>
    <definedName name="FundsUsedLabel" localSheetId="3">#REF!</definedName>
    <definedName name="FundsUsedLabel" localSheetId="4">#REF!</definedName>
    <definedName name="FundsUsedLabel" localSheetId="5">#REF!</definedName>
    <definedName name="FundsUsedLabel" localSheetId="6">#REF!</definedName>
    <definedName name="FundsUsedLabel" localSheetId="7">#REF!</definedName>
    <definedName name="FundsUsedLabel" localSheetId="13">#REF!</definedName>
    <definedName name="FundsUsedLabel" localSheetId="12">#REF!</definedName>
    <definedName name="FundsUsedLabel" localSheetId="1">#REF!</definedName>
    <definedName name="FundsUsedLabel" localSheetId="2">#REF!</definedName>
    <definedName name="FundsUsedLabel" localSheetId="9">#REF!</definedName>
    <definedName name="FundsUsedLabel" localSheetId="10">#REF!</definedName>
    <definedName name="FundsUsedLabel" localSheetId="11">#REF!</definedName>
    <definedName name="FundsUsedLabel" localSheetId="8">#REF!</definedName>
    <definedName name="FundsUsedLabel">#REF!</definedName>
    <definedName name="S" localSheetId="0">INDEX(#REF!,ROWS(#REF!),1)</definedName>
    <definedName name="S" localSheetId="3">INDEX(#REF!,ROWS(#REF!),1)</definedName>
    <definedName name="S" localSheetId="4">INDEX(#REF!,ROWS(#REF!),1)</definedName>
    <definedName name="S" localSheetId="5">INDEX(#REF!,ROWS(#REF!),1)</definedName>
    <definedName name="S" localSheetId="6">INDEX(#REF!,ROWS(#REF!),1)</definedName>
    <definedName name="S" localSheetId="7">INDEX(#REF!,ROWS(#REF!),1)</definedName>
    <definedName name="S" localSheetId="13">INDEX(#REF!,ROWS(#REF!),1)</definedName>
    <definedName name="S" localSheetId="12">INDEX(#REF!,ROWS(#REF!),1)</definedName>
    <definedName name="S" localSheetId="1">INDEX(#REF!,ROWS(#REF!),1)</definedName>
    <definedName name="S" localSheetId="2">INDEX(#REF!,ROWS(#REF!),1)</definedName>
    <definedName name="S" localSheetId="9">INDEX(#REF!,ROWS(#REF!),1)</definedName>
    <definedName name="S" localSheetId="10">INDEX(#REF!,ROWS(#REF!),1)</definedName>
    <definedName name="S" localSheetId="11">INDEX(#REF!,ROWS(#REF!),1)</definedName>
    <definedName name="S" localSheetId="8">INDEX(#REF!,ROWS(#REF!),1)</definedName>
    <definedName name="S">INDEX(#REF!,ROWS(#REF!),1)</definedName>
    <definedName name="_xlnm.Print_Titles" localSheetId="0">Anexo1!$1:$3</definedName>
    <definedName name="_xlnm.Print_Titles" localSheetId="3">Anexo2!$1:$4</definedName>
    <definedName name="_xlnm.Print_Titles" localSheetId="4">'Anexo2 (1)'!$1:$4</definedName>
    <definedName name="_xlnm.Print_Titles" localSheetId="5">'Anexo2 (2)'!$1:$4</definedName>
    <definedName name="_xlnm.Print_Titles" localSheetId="6">'Anexo2 (3)'!$1:$4</definedName>
    <definedName name="_xlnm.Print_Titles" localSheetId="7">'Anexo2 (4)'!$1:$4</definedName>
    <definedName name="_xlnm.Print_Titles" localSheetId="12">Distribución!$1:$3</definedName>
    <definedName name="_xlnm.Print_Titles" localSheetId="1">Fondos!$1:$3</definedName>
    <definedName name="_xlnm.Print_Titles" localSheetId="2">'Garantizado 2011'!$1:$3</definedName>
    <definedName name="_xlnm.Print_Titles" localSheetId="9">'Impuesto predial'!$1:$3</definedName>
    <definedName name="_xlnm.Print_Titles" localSheetId="10">'Ingresos propios'!$1:$3</definedName>
    <definedName name="_xlnm.Print_Titles" localSheetId="11">'Partes iguales'!$1:$3</definedName>
    <definedName name="_xlnm.Print_Titles" localSheetId="8">'Población y territorio'!$1:$3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5" i="29" l="1"/>
  <c r="N204" i="29"/>
  <c r="N203" i="29"/>
  <c r="N202" i="29"/>
  <c r="N201" i="29"/>
  <c r="N200" i="29"/>
  <c r="N199" i="29"/>
  <c r="N198" i="29"/>
  <c r="N197" i="29"/>
  <c r="N196" i="29"/>
  <c r="N195" i="29"/>
  <c r="N194" i="29"/>
  <c r="I15" i="26"/>
  <c r="I14" i="26"/>
  <c r="I13" i="26"/>
  <c r="I12" i="26"/>
  <c r="I11" i="26"/>
  <c r="I10" i="26"/>
  <c r="I9" i="26"/>
  <c r="I8" i="26"/>
  <c r="I7" i="26"/>
  <c r="I6" i="26"/>
  <c r="I5" i="26"/>
  <c r="I4" i="26"/>
  <c r="H16" i="22" l="1"/>
  <c r="G16" i="22"/>
  <c r="M15" i="18"/>
  <c r="M14" i="18"/>
  <c r="M13" i="18"/>
  <c r="M12" i="18"/>
  <c r="M11" i="18"/>
  <c r="M10" i="18"/>
  <c r="M9" i="18"/>
  <c r="M8" i="18"/>
  <c r="M7" i="18"/>
  <c r="M6" i="18"/>
  <c r="M5" i="18"/>
  <c r="E5" i="13"/>
  <c r="F15" i="12" l="1"/>
  <c r="E15" i="12"/>
  <c r="D15" i="12"/>
  <c r="F14" i="12"/>
  <c r="E14" i="12"/>
  <c r="D14" i="12"/>
  <c r="F13" i="12"/>
  <c r="E13" i="12"/>
  <c r="D13" i="12"/>
  <c r="F12" i="12"/>
  <c r="E12" i="12"/>
  <c r="D12" i="12"/>
  <c r="F11" i="12"/>
  <c r="E11" i="12"/>
  <c r="D11" i="12"/>
  <c r="F10" i="12"/>
  <c r="E10" i="12"/>
  <c r="D10" i="12"/>
  <c r="F9" i="12"/>
  <c r="E9" i="12"/>
  <c r="D9" i="12"/>
  <c r="F8" i="12"/>
  <c r="E8" i="12"/>
  <c r="D8" i="12"/>
  <c r="F7" i="12"/>
  <c r="E7" i="12"/>
  <c r="D7" i="12"/>
  <c r="F6" i="12"/>
  <c r="E6" i="12"/>
  <c r="D6" i="12"/>
  <c r="F5" i="12"/>
  <c r="E5" i="12"/>
  <c r="D5" i="12"/>
  <c r="L15" i="12"/>
  <c r="K15" i="12"/>
  <c r="J15" i="12"/>
  <c r="I15" i="12"/>
  <c r="L14" i="12"/>
  <c r="K14" i="12"/>
  <c r="J14" i="12"/>
  <c r="I14" i="12"/>
  <c r="L13" i="12"/>
  <c r="K13" i="12"/>
  <c r="J13" i="12"/>
  <c r="I13" i="12"/>
  <c r="L12" i="12"/>
  <c r="K12" i="12"/>
  <c r="J12" i="12"/>
  <c r="I12" i="12"/>
  <c r="L11" i="12"/>
  <c r="K11" i="12"/>
  <c r="J11" i="12"/>
  <c r="I11" i="12"/>
  <c r="L10" i="12"/>
  <c r="K10" i="12"/>
  <c r="J10" i="12"/>
  <c r="I10" i="12"/>
  <c r="L9" i="12"/>
  <c r="K9" i="12"/>
  <c r="J9" i="12"/>
  <c r="I9" i="12"/>
  <c r="L8" i="12"/>
  <c r="K8" i="12"/>
  <c r="J8" i="12"/>
  <c r="I8" i="12"/>
  <c r="L7" i="12"/>
  <c r="K7" i="12"/>
  <c r="J7" i="12"/>
  <c r="I7" i="12"/>
  <c r="L6" i="12"/>
  <c r="K6" i="12"/>
  <c r="J6" i="12"/>
  <c r="I6" i="12"/>
  <c r="L5" i="12"/>
  <c r="K5" i="12"/>
  <c r="J5" i="12"/>
  <c r="I5" i="12"/>
  <c r="L4" i="12"/>
  <c r="K4" i="12"/>
  <c r="J4" i="12"/>
  <c r="I4" i="12"/>
  <c r="F4" i="12"/>
  <c r="E4" i="12"/>
  <c r="D4" i="12"/>
  <c r="I88" i="26"/>
  <c r="I87" i="26"/>
  <c r="I86" i="26"/>
  <c r="I85" i="26"/>
  <c r="I84" i="26"/>
  <c r="I83" i="26"/>
  <c r="I82" i="26"/>
  <c r="I81" i="26"/>
  <c r="I80" i="26"/>
  <c r="I79" i="26"/>
  <c r="M204" i="29"/>
  <c r="L204" i="29"/>
  <c r="K204" i="29"/>
  <c r="J204" i="29"/>
  <c r="I204" i="29"/>
  <c r="H204" i="29"/>
  <c r="G204" i="29"/>
  <c r="F204" i="29"/>
  <c r="E204" i="29"/>
  <c r="D204" i="29"/>
  <c r="C204" i="29"/>
  <c r="M203" i="29"/>
  <c r="L203" i="29"/>
  <c r="K203" i="29"/>
  <c r="J203" i="29"/>
  <c r="I203" i="29"/>
  <c r="H203" i="29"/>
  <c r="G203" i="29"/>
  <c r="F203" i="29"/>
  <c r="E203" i="29"/>
  <c r="D203" i="29"/>
  <c r="C203" i="29"/>
  <c r="M202" i="29"/>
  <c r="L202" i="29"/>
  <c r="K202" i="29"/>
  <c r="J202" i="29"/>
  <c r="I202" i="29"/>
  <c r="H202" i="29"/>
  <c r="G202" i="29"/>
  <c r="F202" i="29"/>
  <c r="E202" i="29"/>
  <c r="D202" i="29"/>
  <c r="C202" i="29"/>
  <c r="M201" i="29"/>
  <c r="L201" i="29"/>
  <c r="K201" i="29"/>
  <c r="J201" i="29"/>
  <c r="I201" i="29"/>
  <c r="H201" i="29"/>
  <c r="G201" i="29"/>
  <c r="F201" i="29"/>
  <c r="E201" i="29"/>
  <c r="D201" i="29"/>
  <c r="C201" i="29"/>
  <c r="M199" i="29"/>
  <c r="L199" i="29"/>
  <c r="K199" i="29"/>
  <c r="J199" i="29"/>
  <c r="I199" i="29"/>
  <c r="H199" i="29"/>
  <c r="G199" i="29"/>
  <c r="F199" i="29"/>
  <c r="E199" i="29"/>
  <c r="D199" i="29"/>
  <c r="C199" i="29"/>
  <c r="M198" i="29"/>
  <c r="L198" i="29"/>
  <c r="K198" i="29"/>
  <c r="J198" i="29"/>
  <c r="I198" i="29"/>
  <c r="H198" i="29"/>
  <c r="G198" i="29"/>
  <c r="F198" i="29"/>
  <c r="E198" i="29"/>
  <c r="D198" i="29"/>
  <c r="C198" i="29"/>
  <c r="M197" i="29"/>
  <c r="L197" i="29"/>
  <c r="K197" i="29"/>
  <c r="J197" i="29"/>
  <c r="I197" i="29"/>
  <c r="H197" i="29"/>
  <c r="G197" i="29"/>
  <c r="F197" i="29"/>
  <c r="E197" i="29"/>
  <c r="D197" i="29"/>
  <c r="C197" i="29"/>
  <c r="M196" i="29"/>
  <c r="L196" i="29"/>
  <c r="K196" i="29"/>
  <c r="J196" i="29"/>
  <c r="I196" i="29"/>
  <c r="H196" i="29"/>
  <c r="G196" i="29"/>
  <c r="F196" i="29"/>
  <c r="E196" i="29"/>
  <c r="D196" i="29"/>
  <c r="C196" i="29"/>
  <c r="M195" i="29"/>
  <c r="L195" i="29"/>
  <c r="K195" i="29"/>
  <c r="J195" i="29"/>
  <c r="I195" i="29"/>
  <c r="H195" i="29"/>
  <c r="G195" i="29"/>
  <c r="F195" i="29"/>
  <c r="E195" i="29"/>
  <c r="D195" i="29"/>
  <c r="C195" i="29"/>
  <c r="M194" i="29"/>
  <c r="L194" i="29"/>
  <c r="K194" i="29"/>
  <c r="J194" i="29"/>
  <c r="I194" i="29"/>
  <c r="H194" i="29"/>
  <c r="G194" i="29"/>
  <c r="F194" i="29"/>
  <c r="E194" i="29"/>
  <c r="E193" i="29" s="1"/>
  <c r="D194" i="29"/>
  <c r="C194" i="29"/>
  <c r="C193" i="29" s="1"/>
  <c r="L193" i="29" l="1"/>
  <c r="D200" i="29"/>
  <c r="K200" i="29"/>
  <c r="D193" i="29"/>
  <c r="M200" i="29"/>
  <c r="K193" i="29"/>
  <c r="H200" i="29"/>
  <c r="L200" i="29"/>
  <c r="O201" i="29"/>
  <c r="F193" i="29"/>
  <c r="F200" i="29"/>
  <c r="O196" i="29"/>
  <c r="O198" i="29"/>
  <c r="N193" i="29"/>
  <c r="I200" i="29"/>
  <c r="E200" i="29"/>
  <c r="E205" i="29" s="1"/>
  <c r="G193" i="29"/>
  <c r="D205" i="29"/>
  <c r="O199" i="29"/>
  <c r="O202" i="29"/>
  <c r="H193" i="29"/>
  <c r="H205" i="29" s="1"/>
  <c r="O195" i="29"/>
  <c r="O203" i="29"/>
  <c r="M193" i="29"/>
  <c r="M205" i="29" s="1"/>
  <c r="I193" i="29"/>
  <c r="O204" i="29"/>
  <c r="J193" i="29"/>
  <c r="J200" i="29"/>
  <c r="J205" i="29" s="1"/>
  <c r="I89" i="26"/>
  <c r="I90" i="26" s="1"/>
  <c r="C200" i="29"/>
  <c r="C205" i="29" s="1"/>
  <c r="G200" i="29"/>
  <c r="L205" i="29"/>
  <c r="K205" i="29"/>
  <c r="O197" i="29"/>
  <c r="O194" i="29"/>
  <c r="G15" i="13"/>
  <c r="G14" i="13"/>
  <c r="G13" i="13"/>
  <c r="G12" i="13"/>
  <c r="G9" i="13"/>
  <c r="G8" i="13"/>
  <c r="G7" i="13"/>
  <c r="G6" i="13"/>
  <c r="G5" i="13"/>
  <c r="N183" i="29"/>
  <c r="M183" i="29"/>
  <c r="L183" i="29"/>
  <c r="K183" i="29"/>
  <c r="J183" i="29"/>
  <c r="I183" i="29"/>
  <c r="H183" i="29"/>
  <c r="G183" i="29"/>
  <c r="F183" i="29"/>
  <c r="E183" i="29"/>
  <c r="D183" i="29"/>
  <c r="C183" i="29"/>
  <c r="N166" i="29"/>
  <c r="M166" i="29"/>
  <c r="L166" i="29"/>
  <c r="K166" i="29"/>
  <c r="J166" i="29"/>
  <c r="I166" i="29"/>
  <c r="H166" i="29"/>
  <c r="G166" i="29"/>
  <c r="F166" i="29"/>
  <c r="E166" i="29"/>
  <c r="D166" i="29"/>
  <c r="C166" i="29"/>
  <c r="N149" i="29"/>
  <c r="M149" i="29"/>
  <c r="L149" i="29"/>
  <c r="K149" i="29"/>
  <c r="J149" i="29"/>
  <c r="I149" i="29"/>
  <c r="H149" i="29"/>
  <c r="G149" i="29"/>
  <c r="F149" i="29"/>
  <c r="E149" i="29"/>
  <c r="D149" i="29"/>
  <c r="C149" i="29"/>
  <c r="N131" i="29"/>
  <c r="M131" i="29"/>
  <c r="L131" i="29"/>
  <c r="K131" i="29"/>
  <c r="J131" i="29"/>
  <c r="I131" i="29"/>
  <c r="H131" i="29"/>
  <c r="G131" i="29"/>
  <c r="F131" i="29"/>
  <c r="E131" i="29"/>
  <c r="D131" i="29"/>
  <c r="C131" i="29"/>
  <c r="N114" i="29"/>
  <c r="M114" i="29"/>
  <c r="L114" i="29"/>
  <c r="K114" i="29"/>
  <c r="J114" i="29"/>
  <c r="I114" i="29"/>
  <c r="H114" i="29"/>
  <c r="G114" i="29"/>
  <c r="F114" i="29"/>
  <c r="E114" i="29"/>
  <c r="D114" i="29"/>
  <c r="C114" i="29"/>
  <c r="N97" i="29"/>
  <c r="M97" i="29"/>
  <c r="L97" i="29"/>
  <c r="K97" i="29"/>
  <c r="J97" i="29"/>
  <c r="I97" i="29"/>
  <c r="H97" i="29"/>
  <c r="G97" i="29"/>
  <c r="F97" i="29"/>
  <c r="E97" i="29"/>
  <c r="D97" i="29"/>
  <c r="C97" i="29"/>
  <c r="N80" i="29"/>
  <c r="M80" i="29"/>
  <c r="L80" i="29"/>
  <c r="K80" i="29"/>
  <c r="J80" i="29"/>
  <c r="I80" i="29"/>
  <c r="H80" i="29"/>
  <c r="G80" i="29"/>
  <c r="F80" i="29"/>
  <c r="E80" i="29"/>
  <c r="D80" i="29"/>
  <c r="C80" i="29"/>
  <c r="N62" i="29"/>
  <c r="M62" i="29"/>
  <c r="L62" i="29"/>
  <c r="K62" i="29"/>
  <c r="J62" i="29"/>
  <c r="I62" i="29"/>
  <c r="H62" i="29"/>
  <c r="G62" i="29"/>
  <c r="F62" i="29"/>
  <c r="E62" i="29"/>
  <c r="D62" i="29"/>
  <c r="C62" i="29"/>
  <c r="N45" i="29"/>
  <c r="M45" i="29"/>
  <c r="L45" i="29"/>
  <c r="K45" i="29"/>
  <c r="J45" i="29"/>
  <c r="I45" i="29"/>
  <c r="H45" i="29"/>
  <c r="G45" i="29"/>
  <c r="F45" i="29"/>
  <c r="E45" i="29"/>
  <c r="D45" i="29"/>
  <c r="C45" i="29"/>
  <c r="N28" i="29"/>
  <c r="M28" i="29"/>
  <c r="L28" i="29"/>
  <c r="K28" i="29"/>
  <c r="J28" i="29"/>
  <c r="I28" i="29"/>
  <c r="H28" i="29"/>
  <c r="G28" i="29"/>
  <c r="F28" i="29"/>
  <c r="E28" i="29"/>
  <c r="D28" i="29"/>
  <c r="C28" i="29"/>
  <c r="G205" i="29" l="1"/>
  <c r="I205" i="29"/>
  <c r="F205" i="29"/>
  <c r="O200" i="29"/>
  <c r="O193" i="29"/>
  <c r="G11" i="13"/>
  <c r="C135" i="26"/>
  <c r="D135" i="26"/>
  <c r="E135" i="26"/>
  <c r="O205" i="29" l="1"/>
  <c r="C176" i="29" l="1"/>
  <c r="C188" i="29" s="1"/>
  <c r="D176" i="29"/>
  <c r="E176" i="29"/>
  <c r="F176" i="29"/>
  <c r="F188" i="29" s="1"/>
  <c r="G176" i="29"/>
  <c r="G188" i="29" s="1"/>
  <c r="H176" i="29"/>
  <c r="H188" i="29" s="1"/>
  <c r="I176" i="29"/>
  <c r="I188" i="29" s="1"/>
  <c r="J176" i="29"/>
  <c r="J188" i="29" s="1"/>
  <c r="K176" i="29"/>
  <c r="K188" i="29" s="1"/>
  <c r="L176" i="29"/>
  <c r="L188" i="29" s="1"/>
  <c r="M176" i="29"/>
  <c r="M188" i="29" s="1"/>
  <c r="N176" i="29"/>
  <c r="N188" i="29" s="1"/>
  <c r="O177" i="29"/>
  <c r="O178" i="29"/>
  <c r="O179" i="29"/>
  <c r="O180" i="29"/>
  <c r="O181" i="29"/>
  <c r="O182" i="29"/>
  <c r="E188" i="29"/>
  <c r="O184" i="29"/>
  <c r="O185" i="29"/>
  <c r="O186" i="29"/>
  <c r="O187" i="29"/>
  <c r="D188" i="29"/>
  <c r="C159" i="29"/>
  <c r="C171" i="29" s="1"/>
  <c r="D159" i="29"/>
  <c r="D171" i="29" s="1"/>
  <c r="E159" i="29"/>
  <c r="E171" i="29" s="1"/>
  <c r="F159" i="29"/>
  <c r="F171" i="29" s="1"/>
  <c r="G159" i="29"/>
  <c r="H159" i="29"/>
  <c r="H171" i="29" s="1"/>
  <c r="I159" i="29"/>
  <c r="I171" i="29" s="1"/>
  <c r="J159" i="29"/>
  <c r="J171" i="29" s="1"/>
  <c r="K159" i="29"/>
  <c r="K171" i="29" s="1"/>
  <c r="L159" i="29"/>
  <c r="L171" i="29" s="1"/>
  <c r="M159" i="29"/>
  <c r="M171" i="29" s="1"/>
  <c r="N159" i="29"/>
  <c r="N171" i="29" s="1"/>
  <c r="O160" i="29"/>
  <c r="O161" i="29"/>
  <c r="O162" i="29"/>
  <c r="O163" i="29"/>
  <c r="O164" i="29"/>
  <c r="O165" i="29"/>
  <c r="O167" i="29"/>
  <c r="O168" i="29"/>
  <c r="O169" i="29"/>
  <c r="O170" i="29"/>
  <c r="C142" i="29"/>
  <c r="C154" i="29" s="1"/>
  <c r="D142" i="29"/>
  <c r="D154" i="29" s="1"/>
  <c r="E142" i="29"/>
  <c r="E154" i="29" s="1"/>
  <c r="F142" i="29"/>
  <c r="F154" i="29" s="1"/>
  <c r="G142" i="29"/>
  <c r="G154" i="29" s="1"/>
  <c r="H142" i="29"/>
  <c r="H154" i="29" s="1"/>
  <c r="I142" i="29"/>
  <c r="I154" i="29" s="1"/>
  <c r="J142" i="29"/>
  <c r="J154" i="29" s="1"/>
  <c r="K142" i="29"/>
  <c r="K154" i="29" s="1"/>
  <c r="L142" i="29"/>
  <c r="L154" i="29" s="1"/>
  <c r="M142" i="29"/>
  <c r="M154" i="29" s="1"/>
  <c r="N142" i="29"/>
  <c r="N154" i="29" s="1"/>
  <c r="O143" i="29"/>
  <c r="O144" i="29"/>
  <c r="O145" i="29"/>
  <c r="O146" i="29"/>
  <c r="O147" i="29"/>
  <c r="O148" i="29"/>
  <c r="O150" i="29"/>
  <c r="O151" i="29"/>
  <c r="O152" i="29"/>
  <c r="O153" i="29"/>
  <c r="C124" i="29"/>
  <c r="D124" i="29"/>
  <c r="D136" i="29" s="1"/>
  <c r="E124" i="29"/>
  <c r="E136" i="29" s="1"/>
  <c r="F124" i="29"/>
  <c r="F136" i="29" s="1"/>
  <c r="G124" i="29"/>
  <c r="G136" i="29" s="1"/>
  <c r="H124" i="29"/>
  <c r="H136" i="29" s="1"/>
  <c r="I124" i="29"/>
  <c r="I136" i="29" s="1"/>
  <c r="J124" i="29"/>
  <c r="J136" i="29" s="1"/>
  <c r="K124" i="29"/>
  <c r="L124" i="29"/>
  <c r="L136" i="29" s="1"/>
  <c r="M124" i="29"/>
  <c r="M136" i="29" s="1"/>
  <c r="N124" i="29"/>
  <c r="N136" i="29" s="1"/>
  <c r="O125" i="29"/>
  <c r="O126" i="29"/>
  <c r="O127" i="29"/>
  <c r="O128" i="29"/>
  <c r="O129" i="29"/>
  <c r="O130" i="29"/>
  <c r="O132" i="29"/>
  <c r="O133" i="29"/>
  <c r="O134" i="29"/>
  <c r="O135" i="29"/>
  <c r="C107" i="29"/>
  <c r="C119" i="29" s="1"/>
  <c r="D107" i="29"/>
  <c r="D119" i="29" s="1"/>
  <c r="E107" i="29"/>
  <c r="E119" i="29" s="1"/>
  <c r="F107" i="29"/>
  <c r="F119" i="29" s="1"/>
  <c r="G107" i="29"/>
  <c r="G119" i="29" s="1"/>
  <c r="H107" i="29"/>
  <c r="H119" i="29" s="1"/>
  <c r="I107" i="29"/>
  <c r="I119" i="29" s="1"/>
  <c r="J107" i="29"/>
  <c r="J119" i="29" s="1"/>
  <c r="K107" i="29"/>
  <c r="K119" i="29" s="1"/>
  <c r="L107" i="29"/>
  <c r="L119" i="29" s="1"/>
  <c r="M107" i="29"/>
  <c r="M119" i="29" s="1"/>
  <c r="N107" i="29"/>
  <c r="N119" i="29" s="1"/>
  <c r="O108" i="29"/>
  <c r="O109" i="29"/>
  <c r="O110" i="29"/>
  <c r="O111" i="29"/>
  <c r="O112" i="29"/>
  <c r="O113" i="29"/>
  <c r="O115" i="29"/>
  <c r="O116" i="29"/>
  <c r="O117" i="29"/>
  <c r="O118" i="29"/>
  <c r="C90" i="29"/>
  <c r="C102" i="29" s="1"/>
  <c r="D90" i="29"/>
  <c r="D102" i="29" s="1"/>
  <c r="E90" i="29"/>
  <c r="E102" i="29" s="1"/>
  <c r="F90" i="29"/>
  <c r="F102" i="29" s="1"/>
  <c r="G90" i="29"/>
  <c r="G102" i="29" s="1"/>
  <c r="H90" i="29"/>
  <c r="H102" i="29" s="1"/>
  <c r="I90" i="29"/>
  <c r="I102" i="29" s="1"/>
  <c r="J90" i="29"/>
  <c r="J102" i="29" s="1"/>
  <c r="K90" i="29"/>
  <c r="K102" i="29" s="1"/>
  <c r="L90" i="29"/>
  <c r="L102" i="29" s="1"/>
  <c r="M90" i="29"/>
  <c r="M102" i="29" s="1"/>
  <c r="N90" i="29"/>
  <c r="N102" i="29" s="1"/>
  <c r="O91" i="29"/>
  <c r="O92" i="29"/>
  <c r="O93" i="29"/>
  <c r="O94" i="29"/>
  <c r="O95" i="29"/>
  <c r="O96" i="29"/>
  <c r="O98" i="29"/>
  <c r="O99" i="29"/>
  <c r="O100" i="29"/>
  <c r="O101" i="29"/>
  <c r="C73" i="29"/>
  <c r="C85" i="29" s="1"/>
  <c r="D73" i="29"/>
  <c r="D85" i="29" s="1"/>
  <c r="E73" i="29"/>
  <c r="E85" i="29" s="1"/>
  <c r="F73" i="29"/>
  <c r="F85" i="29" s="1"/>
  <c r="G73" i="29"/>
  <c r="G85" i="29" s="1"/>
  <c r="H73" i="29"/>
  <c r="H85" i="29" s="1"/>
  <c r="I73" i="29"/>
  <c r="I85" i="29" s="1"/>
  <c r="J73" i="29"/>
  <c r="J85" i="29" s="1"/>
  <c r="K73" i="29"/>
  <c r="K85" i="29" s="1"/>
  <c r="L73" i="29"/>
  <c r="L85" i="29" s="1"/>
  <c r="M73" i="29"/>
  <c r="M85" i="29" s="1"/>
  <c r="N73" i="29"/>
  <c r="N85" i="29" s="1"/>
  <c r="O74" i="29"/>
  <c r="O75" i="29"/>
  <c r="O76" i="29"/>
  <c r="O77" i="29"/>
  <c r="O78" i="29"/>
  <c r="O79" i="29"/>
  <c r="O81" i="29"/>
  <c r="O82" i="29"/>
  <c r="O83" i="29"/>
  <c r="O84" i="29"/>
  <c r="C55" i="29"/>
  <c r="C67" i="29" s="1"/>
  <c r="D55" i="29"/>
  <c r="D67" i="29" s="1"/>
  <c r="E55" i="29"/>
  <c r="E67" i="29" s="1"/>
  <c r="F55" i="29"/>
  <c r="F67" i="29" s="1"/>
  <c r="G55" i="29"/>
  <c r="G67" i="29" s="1"/>
  <c r="H55" i="29"/>
  <c r="H67" i="29" s="1"/>
  <c r="I55" i="29"/>
  <c r="I67" i="29" s="1"/>
  <c r="J55" i="29"/>
  <c r="J67" i="29" s="1"/>
  <c r="K55" i="29"/>
  <c r="K67" i="29" s="1"/>
  <c r="L55" i="29"/>
  <c r="L67" i="29" s="1"/>
  <c r="M55" i="29"/>
  <c r="M67" i="29" s="1"/>
  <c r="N55" i="29"/>
  <c r="N67" i="29" s="1"/>
  <c r="O56" i="29"/>
  <c r="O57" i="29"/>
  <c r="O58" i="29"/>
  <c r="O59" i="29"/>
  <c r="O60" i="29"/>
  <c r="O61" i="29"/>
  <c r="O63" i="29"/>
  <c r="O64" i="29"/>
  <c r="O65" i="29"/>
  <c r="O66" i="29"/>
  <c r="C38" i="29"/>
  <c r="C50" i="29" s="1"/>
  <c r="D38" i="29"/>
  <c r="E38" i="29"/>
  <c r="E50" i="29" s="1"/>
  <c r="F38" i="29"/>
  <c r="F50" i="29" s="1"/>
  <c r="G38" i="29"/>
  <c r="G50" i="29" s="1"/>
  <c r="H38" i="29"/>
  <c r="H50" i="29" s="1"/>
  <c r="I38" i="29"/>
  <c r="I50" i="29" s="1"/>
  <c r="J38" i="29"/>
  <c r="J50" i="29" s="1"/>
  <c r="K38" i="29"/>
  <c r="K50" i="29" s="1"/>
  <c r="L38" i="29"/>
  <c r="M38" i="29"/>
  <c r="M50" i="29" s="1"/>
  <c r="N38" i="29"/>
  <c r="N50" i="29" s="1"/>
  <c r="O39" i="29"/>
  <c r="O40" i="29"/>
  <c r="O41" i="29"/>
  <c r="O42" i="29"/>
  <c r="O43" i="29"/>
  <c r="O44" i="29"/>
  <c r="O46" i="29"/>
  <c r="O47" i="29"/>
  <c r="O48" i="29"/>
  <c r="O49" i="29"/>
  <c r="C21" i="29"/>
  <c r="D21" i="29"/>
  <c r="D33" i="29" s="1"/>
  <c r="E21" i="29"/>
  <c r="E33" i="29" s="1"/>
  <c r="F21" i="29"/>
  <c r="F33" i="29" s="1"/>
  <c r="G21" i="29"/>
  <c r="H21" i="29"/>
  <c r="H33" i="29" s="1"/>
  <c r="I21" i="29"/>
  <c r="I33" i="29" s="1"/>
  <c r="J21" i="29"/>
  <c r="J33" i="29" s="1"/>
  <c r="K21" i="29"/>
  <c r="L21" i="29"/>
  <c r="L33" i="29" s="1"/>
  <c r="M21" i="29"/>
  <c r="M33" i="29" s="1"/>
  <c r="N21" i="29"/>
  <c r="O22" i="29"/>
  <c r="O23" i="29"/>
  <c r="O24" i="29"/>
  <c r="O25" i="29"/>
  <c r="O26" i="29"/>
  <c r="O27" i="29"/>
  <c r="O29" i="29"/>
  <c r="O30" i="29"/>
  <c r="O31" i="29"/>
  <c r="O32" i="29"/>
  <c r="C4" i="29"/>
  <c r="C16" i="29" s="1"/>
  <c r="D4" i="29"/>
  <c r="E4" i="29"/>
  <c r="F4" i="29"/>
  <c r="G4" i="29"/>
  <c r="H4" i="29"/>
  <c r="I4" i="29"/>
  <c r="J4" i="29"/>
  <c r="K4" i="29"/>
  <c r="L4" i="29"/>
  <c r="M4" i="29"/>
  <c r="N4" i="29"/>
  <c r="O5" i="29"/>
  <c r="O6" i="29"/>
  <c r="O7" i="29"/>
  <c r="O8" i="29"/>
  <c r="O9" i="29"/>
  <c r="O10" i="29"/>
  <c r="C11" i="29"/>
  <c r="D11" i="29"/>
  <c r="E11" i="29"/>
  <c r="F11" i="29"/>
  <c r="G11" i="29"/>
  <c r="H11" i="29"/>
  <c r="I11" i="29"/>
  <c r="J11" i="29"/>
  <c r="K11" i="29"/>
  <c r="L11" i="29"/>
  <c r="M11" i="29"/>
  <c r="N11" i="29"/>
  <c r="O12" i="29"/>
  <c r="O13" i="29"/>
  <c r="O14" i="29"/>
  <c r="O15" i="29"/>
  <c r="F124" i="26"/>
  <c r="F125" i="26"/>
  <c r="F126" i="26"/>
  <c r="F127" i="26"/>
  <c r="F128" i="26"/>
  <c r="F129" i="26"/>
  <c r="F130" i="26"/>
  <c r="F131" i="26"/>
  <c r="F132" i="26"/>
  <c r="F133" i="26"/>
  <c r="F134" i="26"/>
  <c r="I109" i="26"/>
  <c r="I110" i="26"/>
  <c r="I111" i="26"/>
  <c r="I112" i="26"/>
  <c r="I113" i="26"/>
  <c r="I114" i="26"/>
  <c r="I115" i="26"/>
  <c r="I116" i="26"/>
  <c r="I117" i="26"/>
  <c r="I118" i="26"/>
  <c r="C120" i="26"/>
  <c r="D120" i="26"/>
  <c r="E120" i="26"/>
  <c r="F120" i="26"/>
  <c r="G120" i="26"/>
  <c r="H120" i="26"/>
  <c r="I94" i="26"/>
  <c r="I95" i="26"/>
  <c r="I96" i="26"/>
  <c r="I97" i="26"/>
  <c r="I98" i="26"/>
  <c r="I99" i="26"/>
  <c r="I100" i="26"/>
  <c r="I101" i="26"/>
  <c r="I102" i="26"/>
  <c r="I103" i="26"/>
  <c r="C105" i="26"/>
  <c r="D105" i="26"/>
  <c r="E105" i="26"/>
  <c r="F105" i="26"/>
  <c r="G105" i="26"/>
  <c r="H105" i="26"/>
  <c r="H64" i="26"/>
  <c r="H65" i="26"/>
  <c r="H66" i="26"/>
  <c r="H67" i="26"/>
  <c r="H68" i="26"/>
  <c r="H69" i="26"/>
  <c r="H70" i="26"/>
  <c r="H71" i="26"/>
  <c r="H72" i="26"/>
  <c r="H73" i="26"/>
  <c r="H74" i="26"/>
  <c r="C75" i="26"/>
  <c r="D75" i="26"/>
  <c r="E75" i="26"/>
  <c r="F75" i="26"/>
  <c r="G75" i="26"/>
  <c r="I49" i="26"/>
  <c r="I50" i="26"/>
  <c r="I51" i="26"/>
  <c r="I52" i="26"/>
  <c r="I53" i="26"/>
  <c r="I54" i="26"/>
  <c r="I55" i="26"/>
  <c r="I56" i="26"/>
  <c r="I57" i="26"/>
  <c r="I58" i="26"/>
  <c r="C60" i="26"/>
  <c r="D60" i="26"/>
  <c r="E60" i="26"/>
  <c r="F60" i="26"/>
  <c r="G60" i="26"/>
  <c r="H60" i="26"/>
  <c r="I34" i="26"/>
  <c r="I35" i="26"/>
  <c r="I36" i="26"/>
  <c r="I37" i="26"/>
  <c r="I38" i="26"/>
  <c r="I39" i="26"/>
  <c r="I40" i="26"/>
  <c r="I41" i="26"/>
  <c r="I42" i="26"/>
  <c r="I43" i="26"/>
  <c r="C45" i="26"/>
  <c r="D45" i="26"/>
  <c r="E45" i="26"/>
  <c r="F45" i="26"/>
  <c r="G45" i="26"/>
  <c r="H45" i="26"/>
  <c r="I19" i="26"/>
  <c r="I20" i="26"/>
  <c r="I21" i="26"/>
  <c r="I22" i="26"/>
  <c r="I23" i="26"/>
  <c r="I24" i="26"/>
  <c r="I25" i="26"/>
  <c r="I26" i="26"/>
  <c r="I27" i="26"/>
  <c r="I28" i="26"/>
  <c r="C30" i="26"/>
  <c r="D30" i="26"/>
  <c r="E30" i="26"/>
  <c r="F30" i="26"/>
  <c r="G30" i="26"/>
  <c r="H30" i="26"/>
  <c r="C15" i="26"/>
  <c r="D15" i="26"/>
  <c r="E15" i="26"/>
  <c r="F15" i="26"/>
  <c r="G15" i="26"/>
  <c r="H15" i="26"/>
  <c r="C15" i="16"/>
  <c r="D4" i="16" s="1"/>
  <c r="C15" i="15"/>
  <c r="C15" i="14"/>
  <c r="D4" i="14" s="1"/>
  <c r="E15" i="14"/>
  <c r="F7" i="14" s="1"/>
  <c r="H5" i="22"/>
  <c r="H6" i="22"/>
  <c r="H7" i="22"/>
  <c r="H8" i="22"/>
  <c r="H9" i="22"/>
  <c r="H10" i="22"/>
  <c r="H11" i="22"/>
  <c r="H12" i="22"/>
  <c r="H13" i="22"/>
  <c r="H14" i="22"/>
  <c r="H15" i="22"/>
  <c r="C4" i="13"/>
  <c r="E7" i="13"/>
  <c r="E8" i="13"/>
  <c r="E9" i="13"/>
  <c r="C11" i="13"/>
  <c r="E12" i="13"/>
  <c r="E14" i="13"/>
  <c r="E15" i="13"/>
  <c r="J16" i="29" l="1"/>
  <c r="O131" i="29"/>
  <c r="O114" i="29"/>
  <c r="O183" i="29"/>
  <c r="O166" i="29"/>
  <c r="O149" i="29"/>
  <c r="O97" i="29"/>
  <c r="O80" i="29"/>
  <c r="O62" i="29"/>
  <c r="O45" i="29"/>
  <c r="O28" i="29"/>
  <c r="D10" i="15"/>
  <c r="D5" i="15"/>
  <c r="D14" i="15"/>
  <c r="D11" i="15"/>
  <c r="D9" i="15"/>
  <c r="D7" i="15"/>
  <c r="D4" i="15"/>
  <c r="D13" i="15"/>
  <c r="D8" i="15"/>
  <c r="D6" i="15"/>
  <c r="D12" i="15"/>
  <c r="F12" i="14"/>
  <c r="F11" i="14"/>
  <c r="G16" i="29"/>
  <c r="I16" i="29"/>
  <c r="H16" i="29"/>
  <c r="L16" i="29"/>
  <c r="D16" i="29"/>
  <c r="D11" i="18"/>
  <c r="D10" i="18"/>
  <c r="D9" i="18"/>
  <c r="D8" i="18"/>
  <c r="D12" i="18"/>
  <c r="D7" i="18"/>
  <c r="D14" i="18"/>
  <c r="D6" i="18"/>
  <c r="D13" i="18"/>
  <c r="D5" i="18"/>
  <c r="C16" i="13"/>
  <c r="O159" i="29"/>
  <c r="K16" i="29"/>
  <c r="N16" i="29"/>
  <c r="F16" i="29"/>
  <c r="M16" i="29"/>
  <c r="E16" i="29"/>
  <c r="D50" i="29"/>
  <c r="L50" i="29"/>
  <c r="N33" i="29"/>
  <c r="G33" i="29"/>
  <c r="F10" i="14"/>
  <c r="F6" i="14"/>
  <c r="F4" i="14"/>
  <c r="F14" i="14"/>
  <c r="F13" i="14"/>
  <c r="F5" i="14"/>
  <c r="I44" i="26"/>
  <c r="I59" i="26"/>
  <c r="O4" i="29"/>
  <c r="F135" i="26"/>
  <c r="O55" i="29"/>
  <c r="H75" i="26"/>
  <c r="I104" i="26"/>
  <c r="O176" i="29"/>
  <c r="O188" i="29" s="1"/>
  <c r="O124" i="29"/>
  <c r="O136" i="29" s="1"/>
  <c r="O21" i="29"/>
  <c r="K136" i="29"/>
  <c r="C136" i="29"/>
  <c r="F9" i="14"/>
  <c r="O73" i="29"/>
  <c r="O142" i="29"/>
  <c r="O154" i="29" s="1"/>
  <c r="F8" i="14"/>
  <c r="K33" i="29"/>
  <c r="C33" i="29"/>
  <c r="G171" i="29"/>
  <c r="O11" i="29"/>
  <c r="O38" i="29"/>
  <c r="O90" i="29"/>
  <c r="O102" i="29" s="1"/>
  <c r="O107" i="29"/>
  <c r="I119" i="26"/>
  <c r="I29" i="26"/>
  <c r="D7" i="16"/>
  <c r="D14" i="16"/>
  <c r="D10" i="16"/>
  <c r="D6" i="16"/>
  <c r="D11" i="16"/>
  <c r="D13" i="16"/>
  <c r="D9" i="16"/>
  <c r="D5" i="16"/>
  <c r="D12" i="16"/>
  <c r="D8" i="16"/>
  <c r="D11" i="14"/>
  <c r="D5" i="14"/>
  <c r="D13" i="14"/>
  <c r="D9" i="14"/>
  <c r="D7" i="14"/>
  <c r="D14" i="14"/>
  <c r="D12" i="14"/>
  <c r="D10" i="14"/>
  <c r="D8" i="14"/>
  <c r="D6" i="14"/>
  <c r="E13" i="13"/>
  <c r="E11" i="13" s="1"/>
  <c r="O85" i="29" l="1"/>
  <c r="O67" i="29"/>
  <c r="O171" i="29"/>
  <c r="O33" i="29"/>
  <c r="O119" i="29"/>
  <c r="D15" i="15"/>
  <c r="O50" i="29"/>
  <c r="O16" i="29"/>
  <c r="I105" i="26"/>
  <c r="I120" i="26"/>
  <c r="I45" i="26"/>
  <c r="D15" i="18"/>
  <c r="I30" i="26"/>
  <c r="I60" i="26"/>
  <c r="D15" i="16"/>
  <c r="D15" i="14"/>
  <c r="F15" i="14"/>
  <c r="L15" i="18" l="1"/>
  <c r="L14" i="18"/>
  <c r="L13" i="18"/>
  <c r="L12" i="18"/>
  <c r="L11" i="18"/>
  <c r="L10" i="18"/>
  <c r="L9" i="18"/>
  <c r="L8" i="18"/>
  <c r="L7" i="18"/>
  <c r="L6" i="18"/>
  <c r="L5" i="18"/>
  <c r="F7" i="22" l="1"/>
  <c r="F5" i="22"/>
  <c r="F9" i="22"/>
  <c r="F14" i="22"/>
  <c r="F6" i="22"/>
  <c r="F8" i="22"/>
  <c r="F10" i="22"/>
  <c r="F11" i="22"/>
  <c r="F12" i="22"/>
  <c r="F13" i="22"/>
  <c r="F15" i="22"/>
  <c r="V15" i="18"/>
  <c r="D15" i="28" l="1"/>
  <c r="F16" i="22"/>
  <c r="V12" i="18"/>
  <c r="V8" i="18"/>
  <c r="V5" i="18"/>
  <c r="V9" i="18"/>
  <c r="V13" i="18"/>
  <c r="V14" i="18"/>
  <c r="V6" i="18"/>
  <c r="V10" i="18"/>
  <c r="V7" i="18"/>
  <c r="V11" i="18"/>
  <c r="N16" i="18"/>
  <c r="D10" i="28" l="1"/>
  <c r="D7" i="28"/>
  <c r="D8" i="28"/>
  <c r="D11" i="28"/>
  <c r="U11" i="18"/>
  <c r="D6" i="28"/>
  <c r="U6" i="18"/>
  <c r="D14" i="28"/>
  <c r="U14" i="18"/>
  <c r="D13" i="28"/>
  <c r="U13" i="18"/>
  <c r="D9" i="28"/>
  <c r="U9" i="18"/>
  <c r="D5" i="28"/>
  <c r="D16" i="28" s="1"/>
  <c r="U5" i="18"/>
  <c r="D12" i="28"/>
  <c r="U12" i="18"/>
  <c r="G12" i="22"/>
  <c r="G10" i="13"/>
  <c r="V16" i="18"/>
  <c r="G5" i="22"/>
  <c r="G6" i="22"/>
  <c r="G10" i="22"/>
  <c r="G8" i="22"/>
  <c r="G9" i="22"/>
  <c r="G13" i="22"/>
  <c r="G14" i="22"/>
  <c r="G7" i="22"/>
  <c r="G11" i="22"/>
  <c r="G15" i="22"/>
  <c r="U15" i="18" l="1"/>
  <c r="C15" i="28" s="1"/>
  <c r="U8" i="18"/>
  <c r="U7" i="18"/>
  <c r="U10" i="18"/>
  <c r="G4" i="13"/>
  <c r="G16" i="13" s="1"/>
  <c r="F10" i="13"/>
  <c r="D10" i="13" s="1"/>
  <c r="E10" i="13"/>
  <c r="E4" i="13" s="1"/>
  <c r="E16" i="13" s="1"/>
  <c r="C14" i="28"/>
  <c r="C5" i="28"/>
  <c r="C10" i="28"/>
  <c r="C11" i="28"/>
  <c r="C6" i="28"/>
  <c r="C7" i="28"/>
  <c r="C9" i="28"/>
  <c r="C12" i="28"/>
  <c r="C8" i="28"/>
  <c r="C13" i="28"/>
  <c r="M16" i="18"/>
  <c r="C16" i="28" l="1"/>
  <c r="U16" i="18"/>
  <c r="F7" i="18"/>
  <c r="F10" i="18"/>
  <c r="F6" i="18"/>
  <c r="F11" i="18"/>
  <c r="F13" i="18"/>
  <c r="F9" i="18"/>
  <c r="F5" i="18"/>
  <c r="F14" i="18"/>
  <c r="F12" i="18"/>
  <c r="F8" i="18"/>
  <c r="F10" i="19" l="1"/>
  <c r="F8" i="19"/>
  <c r="F12" i="19"/>
  <c r="F14" i="19"/>
  <c r="F5" i="19"/>
  <c r="F9" i="19"/>
  <c r="F13" i="19"/>
  <c r="F11" i="19"/>
  <c r="F6" i="19"/>
  <c r="F7" i="19"/>
  <c r="F15" i="18"/>
  <c r="L16" i="18"/>
  <c r="K15" i="18" l="1"/>
  <c r="K8" i="18"/>
  <c r="K12" i="18"/>
  <c r="K7" i="18"/>
  <c r="K5" i="18"/>
  <c r="K14" i="18"/>
  <c r="K6" i="18"/>
  <c r="K11" i="18"/>
  <c r="K9" i="18"/>
  <c r="K13" i="18"/>
  <c r="K10" i="18"/>
  <c r="F15" i="19"/>
  <c r="F16" i="19" s="1"/>
  <c r="P9" i="18"/>
  <c r="P8" i="18"/>
  <c r="P10" i="18"/>
  <c r="P7" i="18"/>
  <c r="P11" i="18"/>
  <c r="P12" i="18"/>
  <c r="P5" i="18"/>
  <c r="P13" i="18"/>
  <c r="P6" i="18"/>
  <c r="P14" i="18"/>
  <c r="T11" i="18"/>
  <c r="T8" i="18"/>
  <c r="T12" i="18"/>
  <c r="T7" i="18"/>
  <c r="T5" i="18"/>
  <c r="T9" i="18"/>
  <c r="T13" i="18"/>
  <c r="T6" i="18"/>
  <c r="T10" i="18"/>
  <c r="T14" i="18"/>
  <c r="R11" i="18"/>
  <c r="R8" i="18"/>
  <c r="R12" i="18"/>
  <c r="R7" i="18"/>
  <c r="R5" i="18"/>
  <c r="R9" i="18"/>
  <c r="R13" i="18"/>
  <c r="R6" i="18"/>
  <c r="R10" i="18"/>
  <c r="R14" i="18"/>
  <c r="J5" i="18"/>
  <c r="J6" i="18"/>
  <c r="J10" i="18"/>
  <c r="J14" i="18"/>
  <c r="J13" i="18"/>
  <c r="J7" i="18"/>
  <c r="J11" i="18"/>
  <c r="J9" i="18"/>
  <c r="J8" i="18"/>
  <c r="J12" i="18"/>
  <c r="H7" i="18"/>
  <c r="H11" i="18"/>
  <c r="H8" i="18"/>
  <c r="H12" i="18"/>
  <c r="H5" i="18"/>
  <c r="H9" i="18"/>
  <c r="H13" i="18"/>
  <c r="H6" i="18"/>
  <c r="H10" i="18"/>
  <c r="H14" i="18"/>
  <c r="D5" i="19"/>
  <c r="D9" i="19"/>
  <c r="D13" i="19"/>
  <c r="D6" i="19"/>
  <c r="D10" i="19"/>
  <c r="D14" i="19"/>
  <c r="D7" i="19"/>
  <c r="D11" i="19"/>
  <c r="D8" i="19"/>
  <c r="D12" i="19"/>
  <c r="P15" i="18"/>
  <c r="H90" i="26"/>
  <c r="G90" i="26"/>
  <c r="F90" i="26"/>
  <c r="E90" i="26"/>
  <c r="D90" i="26"/>
  <c r="C90" i="26"/>
  <c r="H14" i="23" l="1"/>
  <c r="H6" i="23"/>
  <c r="H12" i="23"/>
  <c r="H10" i="23"/>
  <c r="H13" i="23"/>
  <c r="F13" i="28" s="1"/>
  <c r="H9" i="23"/>
  <c r="H5" i="23"/>
  <c r="H7" i="23"/>
  <c r="H8" i="23"/>
  <c r="H11" i="23"/>
  <c r="F5" i="23"/>
  <c r="F6" i="23"/>
  <c r="F11" i="23"/>
  <c r="F12" i="23"/>
  <c r="F13" i="23"/>
  <c r="F9" i="23"/>
  <c r="F7" i="23"/>
  <c r="F8" i="23"/>
  <c r="F14" i="23"/>
  <c r="F10" i="23"/>
  <c r="D13" i="23"/>
  <c r="D10" i="23"/>
  <c r="D12" i="23"/>
  <c r="D7" i="23"/>
  <c r="D9" i="23"/>
  <c r="D14" i="23"/>
  <c r="D5" i="23"/>
  <c r="F5" i="28" s="1"/>
  <c r="D11" i="23"/>
  <c r="D8" i="23"/>
  <c r="D6" i="23"/>
  <c r="D14" i="22"/>
  <c r="D5" i="22"/>
  <c r="D9" i="22"/>
  <c r="D7" i="22"/>
  <c r="D10" i="22"/>
  <c r="D8" i="22"/>
  <c r="D11" i="22"/>
  <c r="D13" i="22"/>
  <c r="D6" i="22"/>
  <c r="D12" i="22"/>
  <c r="H14" i="19"/>
  <c r="H6" i="19"/>
  <c r="H13" i="19"/>
  <c r="H5" i="19"/>
  <c r="H11" i="19"/>
  <c r="H10" i="19"/>
  <c r="H9" i="19"/>
  <c r="F9" i="28" s="1"/>
  <c r="H12" i="19"/>
  <c r="H8" i="19"/>
  <c r="H7" i="19"/>
  <c r="T15" i="18"/>
  <c r="R15" i="18"/>
  <c r="J15" i="18"/>
  <c r="H15" i="18"/>
  <c r="X12" i="18"/>
  <c r="X11" i="18"/>
  <c r="X14" i="18"/>
  <c r="X6" i="18"/>
  <c r="X9" i="18"/>
  <c r="D15" i="19"/>
  <c r="D16" i="19" s="1"/>
  <c r="X7" i="18"/>
  <c r="X10" i="18"/>
  <c r="X13" i="18"/>
  <c r="X5" i="18"/>
  <c r="X8" i="18"/>
  <c r="H15" i="23" l="1"/>
  <c r="H16" i="23" s="1"/>
  <c r="F14" i="28"/>
  <c r="F15" i="23"/>
  <c r="F8" i="28"/>
  <c r="F16" i="23"/>
  <c r="F6" i="28"/>
  <c r="F7" i="28"/>
  <c r="D15" i="22"/>
  <c r="F10" i="28"/>
  <c r="F12" i="28"/>
  <c r="D16" i="22"/>
  <c r="F11" i="28"/>
  <c r="H15" i="19"/>
  <c r="H16" i="19" s="1"/>
  <c r="D15" i="23"/>
  <c r="D16" i="23" s="1"/>
  <c r="X15" i="18"/>
  <c r="X16" i="18" l="1"/>
  <c r="W15" i="18"/>
  <c r="F15" i="28"/>
  <c r="F16" i="28" s="1"/>
  <c r="E15" i="28" s="1"/>
  <c r="J14" i="24"/>
  <c r="J13" i="24"/>
  <c r="J12" i="24"/>
  <c r="J11" i="24"/>
  <c r="J10" i="24"/>
  <c r="J9" i="24"/>
  <c r="J8" i="24"/>
  <c r="J7" i="24"/>
  <c r="J6" i="24"/>
  <c r="J5" i="24"/>
  <c r="J4" i="24"/>
  <c r="I15" i="24"/>
  <c r="G15" i="24"/>
  <c r="H15" i="24"/>
  <c r="F15" i="24"/>
  <c r="E15" i="24"/>
  <c r="D15" i="24"/>
  <c r="C15" i="24"/>
  <c r="W5" i="18" l="1"/>
  <c r="W12" i="18"/>
  <c r="W6" i="18"/>
  <c r="W8" i="18"/>
  <c r="W9" i="18"/>
  <c r="W14" i="18"/>
  <c r="W13" i="18"/>
  <c r="W7" i="18"/>
  <c r="W11" i="18"/>
  <c r="W10" i="18"/>
  <c r="E14" i="28"/>
  <c r="E10" i="28"/>
  <c r="E6" i="28"/>
  <c r="E8" i="28"/>
  <c r="E13" i="28"/>
  <c r="E7" i="28"/>
  <c r="E5" i="28"/>
  <c r="E12" i="28"/>
  <c r="E9" i="28"/>
  <c r="E11" i="28"/>
  <c r="J15" i="24"/>
  <c r="C4" i="17"/>
  <c r="C5" i="17" s="1"/>
  <c r="C6" i="17" s="1"/>
  <c r="C7" i="17" s="1"/>
  <c r="C8" i="17" s="1"/>
  <c r="C9" i="17" s="1"/>
  <c r="C10" i="17" s="1"/>
  <c r="C11" i="17" s="1"/>
  <c r="C12" i="17" s="1"/>
  <c r="C13" i="17" s="1"/>
  <c r="C14" i="17" s="1"/>
  <c r="E16" i="28" l="1"/>
  <c r="T16" i="18"/>
  <c r="E15" i="22"/>
  <c r="E8" i="22"/>
  <c r="J16" i="18"/>
  <c r="H16" i="18"/>
  <c r="F16" i="18"/>
  <c r="R16" i="18"/>
  <c r="P16" i="18"/>
  <c r="D16" i="18"/>
  <c r="S10" i="18" l="1"/>
  <c r="S14" i="18"/>
  <c r="S6" i="18"/>
  <c r="G6" i="23" s="1"/>
  <c r="S11" i="18"/>
  <c r="S12" i="18"/>
  <c r="S13" i="18"/>
  <c r="S9" i="18"/>
  <c r="S8" i="18"/>
  <c r="G8" i="23" s="1"/>
  <c r="S5" i="18"/>
  <c r="S7" i="18"/>
  <c r="S15" i="18"/>
  <c r="G15" i="23" s="1"/>
  <c r="Q12" i="18"/>
  <c r="Q9" i="18"/>
  <c r="Q5" i="18"/>
  <c r="Q11" i="18"/>
  <c r="Q8" i="18"/>
  <c r="Q7" i="18"/>
  <c r="Q6" i="18"/>
  <c r="E6" i="23" s="1"/>
  <c r="Q13" i="18"/>
  <c r="Q10" i="18"/>
  <c r="E10" i="23" s="1"/>
  <c r="Q14" i="18"/>
  <c r="E14" i="23" s="1"/>
  <c r="Q15" i="18"/>
  <c r="E15" i="23" s="1"/>
  <c r="O6" i="18"/>
  <c r="O5" i="18"/>
  <c r="C5" i="23" s="1"/>
  <c r="O13" i="18"/>
  <c r="O12" i="18"/>
  <c r="C12" i="23" s="1"/>
  <c r="O7" i="18"/>
  <c r="O14" i="18"/>
  <c r="O15" i="18"/>
  <c r="C15" i="23" s="1"/>
  <c r="O11" i="18"/>
  <c r="C11" i="23" s="1"/>
  <c r="O10" i="18"/>
  <c r="C10" i="23" s="1"/>
  <c r="O9" i="18"/>
  <c r="O8" i="18"/>
  <c r="I6" i="18"/>
  <c r="I14" i="18"/>
  <c r="C14" i="22" s="1"/>
  <c r="I11" i="18"/>
  <c r="I13" i="18"/>
  <c r="I9" i="18"/>
  <c r="I7" i="18"/>
  <c r="I5" i="18"/>
  <c r="C5" i="22" s="1"/>
  <c r="I10" i="18"/>
  <c r="I8" i="18"/>
  <c r="C8" i="22" s="1"/>
  <c r="I12" i="18"/>
  <c r="I15" i="18"/>
  <c r="C15" i="22" s="1"/>
  <c r="G10" i="18"/>
  <c r="G7" i="18"/>
  <c r="G7" i="19" s="1"/>
  <c r="G14" i="18"/>
  <c r="G14" i="19" s="1"/>
  <c r="G5" i="18"/>
  <c r="G11" i="18"/>
  <c r="G9" i="18"/>
  <c r="G9" i="19" s="1"/>
  <c r="G8" i="18"/>
  <c r="G8" i="19" s="1"/>
  <c r="G6" i="18"/>
  <c r="G12" i="18"/>
  <c r="G12" i="19" s="1"/>
  <c r="G13" i="18"/>
  <c r="G13" i="19" s="1"/>
  <c r="G15" i="18"/>
  <c r="G15" i="19" s="1"/>
  <c r="E10" i="18"/>
  <c r="E10" i="19" s="1"/>
  <c r="E12" i="18"/>
  <c r="E14" i="18"/>
  <c r="E14" i="19" s="1"/>
  <c r="E13" i="18"/>
  <c r="E7" i="18"/>
  <c r="E8" i="18"/>
  <c r="E8" i="19" s="1"/>
  <c r="E9" i="18"/>
  <c r="E11" i="18"/>
  <c r="E5" i="18"/>
  <c r="E5" i="19" s="1"/>
  <c r="E6" i="18"/>
  <c r="E15" i="18"/>
  <c r="E15" i="19" s="1"/>
  <c r="C5" i="18"/>
  <c r="C6" i="18"/>
  <c r="C6" i="19" s="1"/>
  <c r="C10" i="18"/>
  <c r="C14" i="18"/>
  <c r="C14" i="19" s="1"/>
  <c r="C13" i="18"/>
  <c r="C13" i="19" s="1"/>
  <c r="C11" i="18"/>
  <c r="C11" i="19" s="1"/>
  <c r="C12" i="18"/>
  <c r="C12" i="19" s="1"/>
  <c r="C9" i="18"/>
  <c r="C9" i="19" s="1"/>
  <c r="C7" i="18"/>
  <c r="C7" i="19" s="1"/>
  <c r="C8" i="18"/>
  <c r="C8" i="19" s="1"/>
  <c r="C15" i="18"/>
  <c r="C15" i="19" s="1"/>
  <c r="C9" i="23"/>
  <c r="C7" i="23"/>
  <c r="C6" i="23"/>
  <c r="C8" i="23"/>
  <c r="C13" i="23"/>
  <c r="C9" i="22"/>
  <c r="C12" i="22"/>
  <c r="C13" i="22"/>
  <c r="E8" i="23"/>
  <c r="G12" i="23"/>
  <c r="E12" i="23"/>
  <c r="G5" i="19"/>
  <c r="G6" i="19"/>
  <c r="G11" i="19"/>
  <c r="E12" i="19"/>
  <c r="C10" i="19"/>
  <c r="G10" i="19"/>
  <c r="E12" i="22"/>
  <c r="E6" i="19"/>
  <c r="E6" i="22"/>
  <c r="E10" i="22"/>
  <c r="E14" i="22"/>
  <c r="G10" i="23"/>
  <c r="G14" i="23"/>
  <c r="E5" i="22"/>
  <c r="E7" i="22"/>
  <c r="E9" i="22"/>
  <c r="E11" i="22"/>
  <c r="E13" i="22"/>
  <c r="G5" i="23"/>
  <c r="G7" i="23"/>
  <c r="G9" i="23"/>
  <c r="G11" i="23"/>
  <c r="G13" i="23"/>
  <c r="E5" i="23"/>
  <c r="E7" i="23"/>
  <c r="E9" i="23"/>
  <c r="E11" i="23"/>
  <c r="E13" i="23"/>
  <c r="C6" i="22"/>
  <c r="C7" i="22"/>
  <c r="C10" i="22"/>
  <c r="C11" i="22"/>
  <c r="E7" i="19"/>
  <c r="E9" i="19"/>
  <c r="E11" i="19"/>
  <c r="E13" i="19"/>
  <c r="C5" i="19"/>
  <c r="C15" i="17"/>
  <c r="G16" i="23" l="1"/>
  <c r="E16" i="23"/>
  <c r="E16" i="22"/>
  <c r="C16" i="22"/>
  <c r="C16" i="18"/>
  <c r="O16" i="18"/>
  <c r="C14" i="23"/>
  <c r="C16" i="23" s="1"/>
  <c r="G16" i="19"/>
  <c r="E16" i="19"/>
  <c r="C16" i="19"/>
  <c r="G16" i="18"/>
  <c r="E16" i="18"/>
  <c r="Q16" i="18"/>
  <c r="S16" i="18"/>
  <c r="K16" i="18"/>
  <c r="I16" i="18"/>
  <c r="W16" i="18" l="1"/>
</calcChain>
</file>

<file path=xl/sharedStrings.xml><?xml version="1.0" encoding="utf-8"?>
<sst xmlns="http://schemas.openxmlformats.org/spreadsheetml/2006/main" count="792" uniqueCount="108">
  <si>
    <t>Total</t>
  </si>
  <si>
    <t>Othón P. Blanco</t>
  </si>
  <si>
    <t>Benito Juárez</t>
  </si>
  <si>
    <t>Cozumel</t>
  </si>
  <si>
    <t>Isla Mujeres</t>
  </si>
  <si>
    <t>Felipe Carrillo Puerto</t>
  </si>
  <si>
    <t>José María Morelos</t>
  </si>
  <si>
    <t>Lázaro Cárdenas</t>
  </si>
  <si>
    <t>Tulum</t>
  </si>
  <si>
    <t>Bacalar</t>
  </si>
  <si>
    <t>Puerto Morelos</t>
  </si>
  <si>
    <t>Municipio</t>
  </si>
  <si>
    <t>Coeficiente</t>
  </si>
  <si>
    <t>Fondo General de Participaciones</t>
  </si>
  <si>
    <t>Fondo de Fomento Municipal</t>
  </si>
  <si>
    <t>Fondo de Fiscalización y Recaudación</t>
  </si>
  <si>
    <t>Impuesto Especial sobre Producción y Servicios</t>
  </si>
  <si>
    <t>Fondo de Compensación del ISAN</t>
  </si>
  <si>
    <t>Participaciones de Gasolina y Diesel</t>
  </si>
  <si>
    <t>Impuesto Sobre Tenencia o Uso de Vehículos</t>
  </si>
  <si>
    <t>Impuesto Sobre Automóviles Nuevos</t>
  </si>
  <si>
    <t>Porcentaje</t>
  </si>
  <si>
    <t>Fondo del Impuesto Sobre la Renta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</si>
  <si>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</si>
  <si>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</si>
  <si>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</si>
  <si>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</si>
  <si>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</si>
  <si>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</si>
  <si>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</si>
  <si>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</si>
  <si>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</si>
  <si>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</si>
  <si>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</si>
  <si>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</si>
  <si>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FGP</t>
  </si>
  <si>
    <t>FFM</t>
  </si>
  <si>
    <t>FOFIR</t>
  </si>
  <si>
    <t>IEPS</t>
  </si>
  <si>
    <t>FC ISAN</t>
  </si>
  <si>
    <t>ISTUV</t>
  </si>
  <si>
    <t>ISAN</t>
  </si>
  <si>
    <t>PGD</t>
  </si>
  <si>
    <t>FISR</t>
  </si>
  <si>
    <t>Estimado</t>
  </si>
  <si>
    <t>%
Estado</t>
  </si>
  <si>
    <t>$
Estado</t>
  </si>
  <si>
    <t>%
Municipio</t>
  </si>
  <si>
    <t>Concepto</t>
  </si>
  <si>
    <t>POBLACIÓN Y SUPERFICIE TERRITORIAL DEL ESTADO POR MUNICIPIO</t>
  </si>
  <si>
    <t>PARTES IGUALES POR MUNICIPIO</t>
  </si>
  <si>
    <t>Mes</t>
  </si>
  <si>
    <t>Monto</t>
  </si>
  <si>
    <t>Garantizado
2011</t>
  </si>
  <si>
    <t>Población
45%</t>
  </si>
  <si>
    <t>Partes iguales
25%</t>
  </si>
  <si>
    <t>Ing. Propios
10%</t>
  </si>
  <si>
    <t>Imp. Predial
5%</t>
  </si>
  <si>
    <t>Sup. Territorial
15%</t>
  </si>
  <si>
    <t>Población
70%</t>
  </si>
  <si>
    <t>Partes iguales
13.8%</t>
  </si>
  <si>
    <t>Sup. Territorial
8.1%</t>
  </si>
  <si>
    <t>Ing. Propios
5.4%</t>
  </si>
  <si>
    <t>Imp. Predial
2.7%</t>
  </si>
  <si>
    <t>Participaciones</t>
  </si>
  <si>
    <t>Incentivos derivados de la colaboración fiscal</t>
  </si>
  <si>
    <t>Distribución
FGP</t>
  </si>
  <si>
    <t>Distribución
FFM</t>
  </si>
  <si>
    <t>Distribución
FOFIR</t>
  </si>
  <si>
    <t>Población
2020</t>
  </si>
  <si>
    <t>Incentivos</t>
  </si>
  <si>
    <r>
      <t>Superficie
territorial (km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</si>
  <si>
    <t>Recaudación</t>
  </si>
  <si>
    <t>ANEXO I CALENDARIO DE ENTREGA DE PARTICIPACIONES FEDERALES A LOS MUNICIPIOS CORRESPONDIENTE AL EJERCICIO FISCAL 2026</t>
  </si>
  <si>
    <t>$
Municipios</t>
  </si>
  <si>
    <t>MONTOS ESTIMADOS DE LAS PARTICIPACIONES FEDERALES PARA EL ESTADO Y MUNICIPIOS EJERCICIO FISCAL 2026</t>
  </si>
  <si>
    <t>Playa del Carmen</t>
  </si>
  <si>
    <t>ANEXO II PORCENTAJES Y MONTOS ESTIMADOS DE PARTICIPACIONES FEDERALES CORRESPONDIENTE A LOS MUNICIPIOS PARA EL EJERCICIO FISCAL 2026</t>
  </si>
  <si>
    <t>ISR EBI</t>
  </si>
  <si>
    <t>IMPUESTO PREDIAL POR MUNICIPIO
2024</t>
  </si>
  <si>
    <t>INGRESOS PROPIOS POR MUNICIPIO
2024</t>
  </si>
  <si>
    <t>CUADRO 1
DISTRIBUCIÓN DEL FONDO GENERAL DE PARTICIPACIONES 2026</t>
  </si>
  <si>
    <t>CUADRO 2
DISTRIBUCIÓN DEL FONDO DE FOMENTO MUNICIPAL 2026</t>
  </si>
  <si>
    <t>CUADRO 3
DISTRIBUCIÓN DEL FONDO DE FISCALIZACIÓN Y RECAUDACIÓN 2026</t>
  </si>
  <si>
    <t>CUADRO 4
DISTRIBUCIÓN DEL IMPUESTO ESPECIAL SOBRE PRODUCCIÓN Y SERVICIOS 2026</t>
  </si>
  <si>
    <t>CUADRO 5
DISTRIBUCIÓN DEL PARTICIPACIONES DE GASOLINA Y DIESEL 2026</t>
  </si>
  <si>
    <t>CUADRO 7
DISTRIBUCIÓN DEL FONDO DE COMPENSACIÓN DEL IMPUESTO SOBRE AUTOMÓVILES NUEVOS 2026</t>
  </si>
  <si>
    <t>CUADRO 8
DISTRIBUCIÓN DEL IMPUESTO SOBRE AUTOMÓVILES NUEVOS 2026</t>
  </si>
  <si>
    <t>CALENDARIO DE PARTICIPACIONES E INCENTIVOS DERIVADOS DE LA COLABORACIÓN FISCAL 2026
MUNICIPIO OTHÓN P. BLANCO</t>
  </si>
  <si>
    <t>CALENDARIO DE PARTICIPACIONES E INCENTIVOS DERIVADOS DE LA COLABORACIÓN FISCAL 2026
MUNICIPIO BENITO JUÁREZ</t>
  </si>
  <si>
    <t>CALENDARIO DE PARTICIPACIONES E INCENTIVOS DERIVADOS DE LA COLABORACIÓN FISCAL 2026
MUNICIPIO COZUMEL</t>
  </si>
  <si>
    <t>CALENDARIO DE PARTICIPACIONES E INCENTIVOS DERIVADOS DE LA COLABORACIÓN FISCAL 2026
MUNICIPIO ISLA MUJERES</t>
  </si>
  <si>
    <t>CALENDARIO DE PARTICIPACIONES E INCENTIVOS DERIVADOS DE LA COLABORACIÓN FISCAL 2026
MUNICIPIO FELIPE CARRILLO PUERTO</t>
  </si>
  <si>
    <t>CALENDARIO DE PARTICIPACIONES E INCENTIVOS DERIVADOS DE LA COLABORACIÓN FISCAL 2026
MUNICIPIO JOSÉ MARÍA MORELOS</t>
  </si>
  <si>
    <t>CALENDARIO DE PARTICIPACIONES E INCENTIVOS DERIVADOS DE LA COLABORACIÓN FISCAL 2026
MUNICIPIO LÁZARO CÁRDENAS</t>
  </si>
  <si>
    <t>CALENDARIO DE PARTICIPACIONES E INCENTIVOS DERIVADOS DE LA COLABORACIÓN FISCAL 2026
MUNICIPIO PLAYA DEL CARMEN</t>
  </si>
  <si>
    <t>CALENDARIO DE PARTICIPACIONES E INCENTIVOS DERIVADOS DE LA COLABORACIÓN FISCAL 2026
MUNICIPIO TULUM</t>
  </si>
  <si>
    <t>CALENDARIO DE PARTICIPACIONES E INCENTIVOS DERIVADOS DE LA COLABORACIÓN FISCAL 2026
MUNICIPIO BACALAR</t>
  </si>
  <si>
    <t>CALENDARIO DE PARTICIPACIONES E INCENTIVOS DERIVADOS DE LA COLABORACIÓN FISCAL 2026
MUNICIPIO PUERTO MORELOS</t>
  </si>
  <si>
    <t>Fuente: Oficio SHCP 351-A-DGTF-158</t>
  </si>
  <si>
    <t>Fuente: Oficio INEGI 1400014.3./07/2025 INEGI.CSP4.04</t>
  </si>
  <si>
    <t>Fuente: Oficio ASEQROO/ASE/AEMF/0925/06/2025</t>
  </si>
  <si>
    <t>CUADRO 6
DISTRIBUCIÓN DEL IMPUESTO SOBRE TENENCIA O USO DE VEHÍCULOS 2026</t>
  </si>
  <si>
    <t>CALENDARIO DE PARTICIPACIONES E INCENTIVOS DERIVADOS DE LA COLABORACIÓN FISCAL 2026
CONSOLIDADO MUNICIPIOS DEL ESTADO</t>
  </si>
  <si>
    <t>Fuente: ACUERDO por el que se da a conocer a los gobiernos de las entidades federativas la distribución y calendarización para la ministración, durante el ejercicio fiscal de 2026, de los recursos correspondientes a los ramos generales 28 Participaciones a Entidades Federativas y Municipios y 33 Aportaciones Federales para Entidades Federativas y Municipios. DOF 12/12/2025.</t>
  </si>
  <si>
    <t>ISR por la Enajenación de Bienes Inmuebles</t>
  </si>
  <si>
    <t>CUADRO 9
DISTRIBUCIÓN DEL IMPUESTO SOBRE LA RENTA POR LA ENAJENACIÓN DE BIENES INMUEBLES 2026</t>
  </si>
  <si>
    <t>PARTICIPACIONES FEDERALES, MONTO GARANTIZADO A LOS MUNICIPIOS EN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</si>
</sst>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%"/>
    <numFmt numFmtId="165" formatCode="dd/mm/yy;@"/>
    <numFmt numFmtId="166" formatCode="#,##0_ ;[Red]\-#,##0\ "/>
    <numFmt numFmtId="167" formatCode="#,##0.0_ ;[Red]\-#,##0.0\ 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0.49998474074526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0.49998474074526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499984740745262"/>
      </left>
      <right/>
      <top style="thin">
        <color theme="0" tint="-4.9989318521683403E-2"/>
      </top>
      <bottom style="thin">
        <color theme="0" tint="-0.499984740745262"/>
      </bottom>
      <diagonal/>
    </border>
    <border>
      <left/>
      <right/>
      <top style="thin">
        <color theme="0" tint="-4.9989318521683403E-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4.9989318521683403E-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4.9989318521683403E-2"/>
      </top>
      <bottom style="medium">
        <color theme="0" tint="-0.499984740745262"/>
      </bottom>
      <diagonal/>
    </border>
    <border>
      <left/>
      <right/>
      <top style="thin">
        <color theme="0" tint="-4.9989318521683403E-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4.9989318521683403E-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499984740745262"/>
      </left>
      <right/>
      <top style="thin">
        <color theme="0" tint="-4.9989318521683403E-2"/>
      </top>
      <bottom style="thick">
        <color theme="0" tint="-4.9989318521683403E-2"/>
      </bottom>
      <diagonal/>
    </border>
    <border>
      <left/>
      <right style="thin">
        <color theme="0" tint="-0.499984740745262"/>
      </right>
      <top style="thin">
        <color theme="0" tint="-4.9989318521683403E-2"/>
      </top>
      <bottom style="thick">
        <color theme="0" tint="-4.9989318521683403E-2"/>
      </bottom>
      <diagonal/>
    </border>
    <border>
      <left style="thin">
        <color theme="0" tint="-0.499984740745262"/>
      </left>
      <right/>
      <top style="thick">
        <color theme="0" tint="-4.9989318521683403E-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165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1"/>
    </xf>
    <xf numFmtId="165" fontId="2" fillId="0" borderId="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3" fillId="2" borderId="5" xfId="0" applyFont="1" applyFill="1" applyBorder="1" applyAlignment="1">
      <alignment horizontal="centerContinuous" vertical="center" wrapText="1"/>
    </xf>
    <xf numFmtId="0" fontId="3" fillId="0" borderId="11" xfId="0" applyFont="1" applyBorder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Continuous" vertical="center" wrapText="1"/>
    </xf>
    <xf numFmtId="3" fontId="2" fillId="0" borderId="16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vertical="center"/>
    </xf>
    <xf numFmtId="0" fontId="3" fillId="2" borderId="18" xfId="0" applyFont="1" applyFill="1" applyBorder="1" applyAlignment="1">
      <alignment horizontal="centerContinuous" vertical="center" wrapText="1"/>
    </xf>
    <xf numFmtId="0" fontId="3" fillId="2" borderId="2" xfId="0" applyFont="1" applyFill="1" applyBorder="1" applyAlignment="1">
      <alignment horizontal="centerContinuous" vertical="center" wrapText="1"/>
    </xf>
    <xf numFmtId="0" fontId="3" fillId="2" borderId="19" xfId="0" applyFont="1" applyFill="1" applyBorder="1" applyAlignment="1">
      <alignment horizontal="centerContinuous" vertical="center" wrapText="1"/>
    </xf>
    <xf numFmtId="166" fontId="3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0" borderId="16" xfId="0" applyNumberFormat="1" applyFont="1" applyBorder="1" applyAlignment="1">
      <alignment vertical="center"/>
    </xf>
    <xf numFmtId="166" fontId="3" fillId="0" borderId="12" xfId="0" applyNumberFormat="1" applyFont="1" applyBorder="1" applyAlignment="1">
      <alignment vertical="center"/>
    </xf>
    <xf numFmtId="166" fontId="3" fillId="0" borderId="7" xfId="0" applyNumberFormat="1" applyFont="1" applyBorder="1" applyAlignment="1">
      <alignment vertical="center"/>
    </xf>
    <xf numFmtId="166" fontId="2" fillId="0" borderId="7" xfId="0" applyNumberFormat="1" applyFont="1" applyBorder="1" applyAlignment="1">
      <alignment vertical="center"/>
    </xf>
    <xf numFmtId="166" fontId="2" fillId="0" borderId="17" xfId="0" applyNumberFormat="1" applyFont="1" applyBorder="1" applyAlignment="1">
      <alignment vertical="center"/>
    </xf>
    <xf numFmtId="166" fontId="3" fillId="0" borderId="13" xfId="0" applyNumberFormat="1" applyFont="1" applyBorder="1" applyAlignment="1">
      <alignment vertical="center"/>
    </xf>
    <xf numFmtId="164" fontId="2" fillId="0" borderId="16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164" fontId="2" fillId="0" borderId="21" xfId="0" applyNumberFormat="1" applyFont="1" applyBorder="1" applyAlignment="1">
      <alignment vertical="center"/>
    </xf>
    <xf numFmtId="164" fontId="3" fillId="0" borderId="13" xfId="0" applyNumberFormat="1" applyFont="1" applyBorder="1" applyAlignment="1">
      <alignment vertical="center"/>
    </xf>
    <xf numFmtId="164" fontId="2" fillId="0" borderId="17" xfId="0" applyNumberFormat="1" applyFont="1" applyBorder="1" applyAlignment="1">
      <alignment vertical="center"/>
    </xf>
    <xf numFmtId="0" fontId="2" fillId="0" borderId="20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22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/>
    </xf>
    <xf numFmtId="167" fontId="2" fillId="0" borderId="1" xfId="0" applyNumberFormat="1" applyFont="1" applyBorder="1" applyAlignment="1">
      <alignment vertical="center"/>
    </xf>
    <xf numFmtId="167" fontId="2" fillId="0" borderId="16" xfId="0" applyNumberFormat="1" applyFont="1" applyBorder="1" applyAlignment="1">
      <alignment vertical="center"/>
    </xf>
    <xf numFmtId="167" fontId="3" fillId="0" borderId="12" xfId="0" applyNumberFormat="1" applyFont="1" applyBorder="1" applyAlignment="1">
      <alignment vertical="center"/>
    </xf>
    <xf numFmtId="0" fontId="2" fillId="0" borderId="2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5"/>
  <sheetViews>
    <sheetView showGridLines="0" tabSelected="1" zoomScaleNormal="100" workbookViewId="0"/>
  </sheetViews>
  <sheetFormatPr baseColWidth="10" defaultColWidth="11.42578125" defaultRowHeight="15" customHeight="1" x14ac:dyDescent="0.25"/>
  <cols>
    <col min="1" max="1" width="1.5703125" style="3" customWidth="1"/>
    <col min="2" max="2" width="12.7109375" style="3" customWidth="1"/>
    <col min="3" max="12" width="8.7109375" style="3" customWidth="1"/>
    <col min="13" max="13" width="11.42578125" style="3"/>
    <col min="14" max="14" width="11.42578125" style="3" customWidth="1"/>
    <col min="15" max="16384" width="11.42578125" style="3"/>
  </cols>
  <sheetData>
    <row r="2" spans="2:12" ht="30" customHeight="1" x14ac:dyDescent="0.25">
      <c r="B2" s="1" t="s">
        <v>73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30" customHeight="1" x14ac:dyDescent="0.25">
      <c r="B3" s="13" t="s">
        <v>51</v>
      </c>
      <c r="C3" s="14" t="s">
        <v>35</v>
      </c>
      <c r="D3" s="14" t="s">
        <v>36</v>
      </c>
      <c r="E3" s="14" t="s">
        <v>37</v>
      </c>
      <c r="F3" s="14" t="s">
        <v>38</v>
      </c>
      <c r="G3" s="14" t="s">
        <v>42</v>
      </c>
      <c r="H3" s="14" t="s">
        <v>43</v>
      </c>
      <c r="I3" s="14" t="s">
        <v>40</v>
      </c>
      <c r="J3" s="14" t="s">
        <v>39</v>
      </c>
      <c r="K3" s="14" t="s">
        <v>41</v>
      </c>
      <c r="L3" s="15" t="s">
        <v>78</v>
      </c>
    </row>
    <row r="4" spans="2:12" ht="20.100000000000001" customHeight="1" x14ac:dyDescent="0.25">
      <c r="B4" s="8" t="s">
        <v>23</v>
      </c>
      <c r="C4" s="7">
        <v>46052</v>
      </c>
      <c r="D4" s="7">
        <f>C4</f>
        <v>46052</v>
      </c>
      <c r="E4" s="7">
        <f>C4</f>
        <v>46052</v>
      </c>
      <c r="F4" s="7">
        <f>C4</f>
        <v>46052</v>
      </c>
      <c r="G4" s="7">
        <v>46041</v>
      </c>
      <c r="H4" s="7">
        <v>46059</v>
      </c>
      <c r="I4" s="7">
        <f>G4</f>
        <v>46041</v>
      </c>
      <c r="J4" s="7">
        <f>C4</f>
        <v>46052</v>
      </c>
      <c r="K4" s="7">
        <f>G4</f>
        <v>46041</v>
      </c>
      <c r="L4" s="9">
        <f>C4</f>
        <v>46052</v>
      </c>
    </row>
    <row r="5" spans="2:12" ht="20.100000000000001" customHeight="1" x14ac:dyDescent="0.25">
      <c r="B5" s="8" t="s">
        <v>24</v>
      </c>
      <c r="C5" s="7">
        <v>46080</v>
      </c>
      <c r="D5" s="7">
        <f t="shared" ref="D5:D15" si="0">C5</f>
        <v>46080</v>
      </c>
      <c r="E5" s="7">
        <f t="shared" ref="E5:E15" si="1">C5</f>
        <v>46080</v>
      </c>
      <c r="F5" s="7">
        <f t="shared" ref="F5:F15" si="2">C5</f>
        <v>46080</v>
      </c>
      <c r="G5" s="7">
        <v>46070</v>
      </c>
      <c r="H5" s="7">
        <v>46087</v>
      </c>
      <c r="I5" s="7">
        <f t="shared" ref="I5:I15" si="3">G5</f>
        <v>46070</v>
      </c>
      <c r="J5" s="7">
        <f t="shared" ref="J5:J15" si="4">C5</f>
        <v>46080</v>
      </c>
      <c r="K5" s="7">
        <f t="shared" ref="K5:K15" si="5">G5</f>
        <v>46070</v>
      </c>
      <c r="L5" s="9">
        <f t="shared" ref="L5:L15" si="6">C5</f>
        <v>46080</v>
      </c>
    </row>
    <row r="6" spans="2:12" ht="20.100000000000001" customHeight="1" x14ac:dyDescent="0.25">
      <c r="B6" s="8" t="s">
        <v>25</v>
      </c>
      <c r="C6" s="7">
        <v>46112</v>
      </c>
      <c r="D6" s="7">
        <f t="shared" si="0"/>
        <v>46112</v>
      </c>
      <c r="E6" s="7">
        <f t="shared" si="1"/>
        <v>46112</v>
      </c>
      <c r="F6" s="7">
        <f t="shared" si="2"/>
        <v>46112</v>
      </c>
      <c r="G6" s="7">
        <v>46098</v>
      </c>
      <c r="H6" s="7">
        <v>46119</v>
      </c>
      <c r="I6" s="7">
        <f t="shared" si="3"/>
        <v>46098</v>
      </c>
      <c r="J6" s="7">
        <f t="shared" si="4"/>
        <v>46112</v>
      </c>
      <c r="K6" s="7">
        <f t="shared" si="5"/>
        <v>46098</v>
      </c>
      <c r="L6" s="9">
        <f t="shared" si="6"/>
        <v>46112</v>
      </c>
    </row>
    <row r="7" spans="2:12" ht="20.100000000000001" customHeight="1" x14ac:dyDescent="0.25">
      <c r="B7" s="8" t="s">
        <v>26</v>
      </c>
      <c r="C7" s="7">
        <v>46142</v>
      </c>
      <c r="D7" s="7">
        <f t="shared" si="0"/>
        <v>46142</v>
      </c>
      <c r="E7" s="7">
        <f t="shared" si="1"/>
        <v>46142</v>
      </c>
      <c r="F7" s="7">
        <f t="shared" si="2"/>
        <v>46142</v>
      </c>
      <c r="G7" s="7">
        <v>46129</v>
      </c>
      <c r="H7" s="7">
        <v>46150</v>
      </c>
      <c r="I7" s="7">
        <f t="shared" si="3"/>
        <v>46129</v>
      </c>
      <c r="J7" s="7">
        <f t="shared" si="4"/>
        <v>46142</v>
      </c>
      <c r="K7" s="7">
        <f t="shared" si="5"/>
        <v>46129</v>
      </c>
      <c r="L7" s="9">
        <f t="shared" si="6"/>
        <v>46142</v>
      </c>
    </row>
    <row r="8" spans="2:12" ht="20.100000000000001" customHeight="1" x14ac:dyDescent="0.25">
      <c r="B8" s="8" t="s">
        <v>27</v>
      </c>
      <c r="C8" s="7">
        <v>46171</v>
      </c>
      <c r="D8" s="7">
        <f t="shared" si="0"/>
        <v>46171</v>
      </c>
      <c r="E8" s="7">
        <f t="shared" si="1"/>
        <v>46171</v>
      </c>
      <c r="F8" s="7">
        <f t="shared" si="2"/>
        <v>46171</v>
      </c>
      <c r="G8" s="7">
        <v>46160</v>
      </c>
      <c r="H8" s="7">
        <v>46178</v>
      </c>
      <c r="I8" s="7">
        <f t="shared" si="3"/>
        <v>46160</v>
      </c>
      <c r="J8" s="7">
        <f t="shared" si="4"/>
        <v>46171</v>
      </c>
      <c r="K8" s="7">
        <f t="shared" si="5"/>
        <v>46160</v>
      </c>
      <c r="L8" s="9">
        <f t="shared" si="6"/>
        <v>46171</v>
      </c>
    </row>
    <row r="9" spans="2:12" ht="20.100000000000001" customHeight="1" x14ac:dyDescent="0.25">
      <c r="B9" s="8" t="s">
        <v>28</v>
      </c>
      <c r="C9" s="7">
        <v>46203</v>
      </c>
      <c r="D9" s="7">
        <f t="shared" si="0"/>
        <v>46203</v>
      </c>
      <c r="E9" s="7">
        <f t="shared" si="1"/>
        <v>46203</v>
      </c>
      <c r="F9" s="7">
        <f t="shared" si="2"/>
        <v>46203</v>
      </c>
      <c r="G9" s="7">
        <v>46190</v>
      </c>
      <c r="H9" s="7">
        <v>46210</v>
      </c>
      <c r="I9" s="7">
        <f t="shared" si="3"/>
        <v>46190</v>
      </c>
      <c r="J9" s="7">
        <f t="shared" si="4"/>
        <v>46203</v>
      </c>
      <c r="K9" s="7">
        <f t="shared" si="5"/>
        <v>46190</v>
      </c>
      <c r="L9" s="9">
        <f t="shared" si="6"/>
        <v>46203</v>
      </c>
    </row>
    <row r="10" spans="2:12" ht="20.100000000000001" customHeight="1" x14ac:dyDescent="0.25">
      <c r="B10" s="8" t="s">
        <v>29</v>
      </c>
      <c r="C10" s="7">
        <v>46234</v>
      </c>
      <c r="D10" s="7">
        <f t="shared" si="0"/>
        <v>46234</v>
      </c>
      <c r="E10" s="7">
        <f t="shared" si="1"/>
        <v>46234</v>
      </c>
      <c r="F10" s="7">
        <f t="shared" si="2"/>
        <v>46234</v>
      </c>
      <c r="G10" s="7">
        <v>46220</v>
      </c>
      <c r="H10" s="7">
        <v>46241</v>
      </c>
      <c r="I10" s="7">
        <f t="shared" si="3"/>
        <v>46220</v>
      </c>
      <c r="J10" s="7">
        <f t="shared" si="4"/>
        <v>46234</v>
      </c>
      <c r="K10" s="7">
        <f t="shared" si="5"/>
        <v>46220</v>
      </c>
      <c r="L10" s="9">
        <f t="shared" si="6"/>
        <v>46234</v>
      </c>
    </row>
    <row r="11" spans="2:12" ht="20.100000000000001" customHeight="1" x14ac:dyDescent="0.25">
      <c r="B11" s="8" t="s">
        <v>30</v>
      </c>
      <c r="C11" s="7">
        <v>46265</v>
      </c>
      <c r="D11" s="7">
        <f t="shared" si="0"/>
        <v>46265</v>
      </c>
      <c r="E11" s="7">
        <f t="shared" si="1"/>
        <v>46265</v>
      </c>
      <c r="F11" s="7">
        <f t="shared" si="2"/>
        <v>46265</v>
      </c>
      <c r="G11" s="7">
        <v>46251</v>
      </c>
      <c r="H11" s="7">
        <v>46272</v>
      </c>
      <c r="I11" s="7">
        <f t="shared" si="3"/>
        <v>46251</v>
      </c>
      <c r="J11" s="7">
        <f t="shared" si="4"/>
        <v>46265</v>
      </c>
      <c r="K11" s="7">
        <f t="shared" si="5"/>
        <v>46251</v>
      </c>
      <c r="L11" s="9">
        <f t="shared" si="6"/>
        <v>46265</v>
      </c>
    </row>
    <row r="12" spans="2:12" ht="20.100000000000001" customHeight="1" x14ac:dyDescent="0.25">
      <c r="B12" s="8" t="s">
        <v>31</v>
      </c>
      <c r="C12" s="7">
        <v>46295</v>
      </c>
      <c r="D12" s="7">
        <f t="shared" si="0"/>
        <v>46295</v>
      </c>
      <c r="E12" s="7">
        <f t="shared" si="1"/>
        <v>46295</v>
      </c>
      <c r="F12" s="7">
        <f t="shared" si="2"/>
        <v>46295</v>
      </c>
      <c r="G12" s="7">
        <v>46282</v>
      </c>
      <c r="H12" s="7">
        <v>46302</v>
      </c>
      <c r="I12" s="7">
        <f t="shared" si="3"/>
        <v>46282</v>
      </c>
      <c r="J12" s="7">
        <f t="shared" si="4"/>
        <v>46295</v>
      </c>
      <c r="K12" s="7">
        <f t="shared" si="5"/>
        <v>46282</v>
      </c>
      <c r="L12" s="9">
        <f t="shared" si="6"/>
        <v>46295</v>
      </c>
    </row>
    <row r="13" spans="2:12" ht="20.100000000000001" customHeight="1" x14ac:dyDescent="0.25">
      <c r="B13" s="8" t="s">
        <v>32</v>
      </c>
      <c r="C13" s="7">
        <v>46325</v>
      </c>
      <c r="D13" s="7">
        <f t="shared" si="0"/>
        <v>46325</v>
      </c>
      <c r="E13" s="7">
        <f t="shared" si="1"/>
        <v>46325</v>
      </c>
      <c r="F13" s="7">
        <f t="shared" si="2"/>
        <v>46325</v>
      </c>
      <c r="G13" s="7">
        <v>46314</v>
      </c>
      <c r="H13" s="7">
        <v>46332</v>
      </c>
      <c r="I13" s="7">
        <f t="shared" si="3"/>
        <v>46314</v>
      </c>
      <c r="J13" s="7">
        <f t="shared" si="4"/>
        <v>46325</v>
      </c>
      <c r="K13" s="7">
        <f t="shared" si="5"/>
        <v>46314</v>
      </c>
      <c r="L13" s="9">
        <f t="shared" si="6"/>
        <v>46325</v>
      </c>
    </row>
    <row r="14" spans="2:12" ht="20.100000000000001" customHeight="1" x14ac:dyDescent="0.25">
      <c r="B14" s="8" t="s">
        <v>33</v>
      </c>
      <c r="C14" s="7">
        <v>46356</v>
      </c>
      <c r="D14" s="7">
        <f t="shared" si="0"/>
        <v>46356</v>
      </c>
      <c r="E14" s="7">
        <f t="shared" si="1"/>
        <v>46356</v>
      </c>
      <c r="F14" s="7">
        <f t="shared" si="2"/>
        <v>46356</v>
      </c>
      <c r="G14" s="7">
        <v>46343</v>
      </c>
      <c r="H14" s="7">
        <v>46363</v>
      </c>
      <c r="I14" s="7">
        <f t="shared" si="3"/>
        <v>46343</v>
      </c>
      <c r="J14" s="7">
        <f t="shared" si="4"/>
        <v>46356</v>
      </c>
      <c r="K14" s="7">
        <f t="shared" si="5"/>
        <v>46343</v>
      </c>
      <c r="L14" s="9">
        <f t="shared" si="6"/>
        <v>46356</v>
      </c>
    </row>
    <row r="15" spans="2:12" ht="20.100000000000001" customHeight="1" x14ac:dyDescent="0.25">
      <c r="B15" s="10" t="s">
        <v>34</v>
      </c>
      <c r="C15" s="11">
        <v>46387</v>
      </c>
      <c r="D15" s="11">
        <f t="shared" si="0"/>
        <v>46387</v>
      </c>
      <c r="E15" s="11">
        <f t="shared" si="1"/>
        <v>46387</v>
      </c>
      <c r="F15" s="11">
        <f t="shared" si="2"/>
        <v>46387</v>
      </c>
      <c r="G15" s="11">
        <v>46373</v>
      </c>
      <c r="H15" s="11">
        <v>46387</v>
      </c>
      <c r="I15" s="11">
        <f t="shared" si="3"/>
        <v>46373</v>
      </c>
      <c r="J15" s="11">
        <f t="shared" si="4"/>
        <v>46387</v>
      </c>
      <c r="K15" s="11">
        <f t="shared" si="5"/>
        <v>46373</v>
      </c>
      <c r="L15" s="12">
        <f t="shared" si="6"/>
        <v>46387</v>
      </c>
    </row>
    <row r="25" spans="5:5" ht="15" customHeight="1" x14ac:dyDescent="0.25">
      <c r="E25"/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D16"/>
  <sheetViews>
    <sheetView showGridLines="0" zoomScaleNormal="100" workbookViewId="0"/>
  </sheetViews>
  <sheetFormatPr baseColWidth="10" defaultColWidth="11.42578125" defaultRowHeight="15" customHeight="1" x14ac:dyDescent="0.25"/>
  <cols>
    <col min="1" max="1" width="1.5703125" style="3" customWidth="1"/>
    <col min="2" max="2" width="15.7109375" style="3" customWidth="1"/>
    <col min="3" max="3" width="12.28515625" style="3" bestFit="1" customWidth="1"/>
    <col min="4" max="4" width="10.28515625" style="3" customWidth="1"/>
    <col min="5" max="16384" width="11.42578125" style="3"/>
  </cols>
  <sheetData>
    <row r="2" spans="2:4" ht="30" customHeight="1" x14ac:dyDescent="0.25">
      <c r="B2" s="1" t="s">
        <v>79</v>
      </c>
      <c r="C2" s="2"/>
      <c r="D2" s="2"/>
    </row>
    <row r="3" spans="2:4" ht="30" customHeight="1" x14ac:dyDescent="0.25">
      <c r="B3" s="13" t="s">
        <v>11</v>
      </c>
      <c r="C3" s="14" t="s">
        <v>72</v>
      </c>
      <c r="D3" s="15" t="s">
        <v>12</v>
      </c>
    </row>
    <row r="4" spans="2:4" ht="20.100000000000001" customHeight="1" x14ac:dyDescent="0.25">
      <c r="B4" s="8" t="s">
        <v>1</v>
      </c>
      <c r="C4" s="27">
        <v>70144455</v>
      </c>
      <c r="D4" s="35">
        <f>C4/C15</f>
        <v>3.0797697751444045E-2</v>
      </c>
    </row>
    <row r="5" spans="2:4" ht="20.100000000000001" customHeight="1" x14ac:dyDescent="0.25">
      <c r="B5" s="8" t="s">
        <v>2</v>
      </c>
      <c r="C5" s="27">
        <v>960255733</v>
      </c>
      <c r="D5" s="35">
        <f>C5/C15</f>
        <v>0.42161088612101061</v>
      </c>
    </row>
    <row r="6" spans="2:4" ht="20.100000000000001" customHeight="1" x14ac:dyDescent="0.25">
      <c r="B6" s="8" t="s">
        <v>3</v>
      </c>
      <c r="C6" s="27">
        <v>106481532</v>
      </c>
      <c r="D6" s="35">
        <f>C6/C15</f>
        <v>4.6751892771092408E-2</v>
      </c>
    </row>
    <row r="7" spans="2:4" ht="20.100000000000001" customHeight="1" x14ac:dyDescent="0.25">
      <c r="B7" s="8" t="s">
        <v>4</v>
      </c>
      <c r="C7" s="27">
        <v>152017614</v>
      </c>
      <c r="D7" s="35">
        <f>C7/C15</f>
        <v>6.6745012544009191E-2</v>
      </c>
    </row>
    <row r="8" spans="2:4" ht="20.100000000000001" customHeight="1" x14ac:dyDescent="0.25">
      <c r="B8" s="8" t="s">
        <v>5</v>
      </c>
      <c r="C8" s="27">
        <v>12274210</v>
      </c>
      <c r="D8" s="35">
        <f>C8/C15</f>
        <v>5.3891274758318675E-3</v>
      </c>
    </row>
    <row r="9" spans="2:4" ht="20.100000000000001" customHeight="1" x14ac:dyDescent="0.25">
      <c r="B9" s="8" t="s">
        <v>6</v>
      </c>
      <c r="C9" s="27">
        <v>804671</v>
      </c>
      <c r="D9" s="35">
        <f>C9/C15</f>
        <v>3.5329969057928002E-4</v>
      </c>
    </row>
    <row r="10" spans="2:4" ht="20.100000000000001" customHeight="1" x14ac:dyDescent="0.25">
      <c r="B10" s="8" t="s">
        <v>7</v>
      </c>
      <c r="C10" s="27">
        <v>9402592</v>
      </c>
      <c r="D10" s="35">
        <f>C10/C15</f>
        <v>4.1283118743476697E-3</v>
      </c>
    </row>
    <row r="11" spans="2:4" ht="20.100000000000001" customHeight="1" x14ac:dyDescent="0.25">
      <c r="B11" s="8" t="s">
        <v>76</v>
      </c>
      <c r="C11" s="27">
        <v>658847752</v>
      </c>
      <c r="D11" s="35">
        <f>C11/C15</f>
        <v>0.28927438284771567</v>
      </c>
    </row>
    <row r="12" spans="2:4" ht="20.100000000000001" customHeight="1" x14ac:dyDescent="0.25">
      <c r="B12" s="8" t="s">
        <v>8</v>
      </c>
      <c r="C12" s="27">
        <v>212127817</v>
      </c>
      <c r="D12" s="35">
        <f>C12/C15</f>
        <v>9.3137061121076975E-2</v>
      </c>
    </row>
    <row r="13" spans="2:4" ht="20.100000000000001" customHeight="1" x14ac:dyDescent="0.25">
      <c r="B13" s="8" t="s">
        <v>9</v>
      </c>
      <c r="C13" s="27">
        <v>12185061</v>
      </c>
      <c r="D13" s="35">
        <f>C13/C15</f>
        <v>5.3499856226826266E-3</v>
      </c>
    </row>
    <row r="14" spans="2:4" ht="20.100000000000001" customHeight="1" thickBot="1" x14ac:dyDescent="0.3">
      <c r="B14" s="40" t="s">
        <v>10</v>
      </c>
      <c r="C14" s="28">
        <v>83046179</v>
      </c>
      <c r="D14" s="38">
        <f>C14/C15</f>
        <v>3.6462342180209675E-2</v>
      </c>
    </row>
    <row r="15" spans="2:4" ht="20.100000000000001" customHeight="1" x14ac:dyDescent="0.25">
      <c r="B15" s="41" t="s">
        <v>0</v>
      </c>
      <c r="C15" s="29">
        <f>SUM(C4:C14)</f>
        <v>2277587616</v>
      </c>
      <c r="D15" s="37">
        <f>SUM(D4:D14)</f>
        <v>1</v>
      </c>
    </row>
    <row r="16" spans="2:4" ht="15" customHeight="1" x14ac:dyDescent="0.25">
      <c r="B16" s="3" t="s">
        <v>99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D16"/>
  <sheetViews>
    <sheetView showGridLines="0" zoomScaleNormal="100" workbookViewId="0"/>
  </sheetViews>
  <sheetFormatPr baseColWidth="10" defaultColWidth="11.42578125" defaultRowHeight="15" customHeight="1" x14ac:dyDescent="0.25"/>
  <cols>
    <col min="1" max="1" width="1.5703125" style="3" customWidth="1"/>
    <col min="2" max="2" width="15.7109375" style="3" customWidth="1"/>
    <col min="3" max="3" width="12.28515625" style="3" customWidth="1"/>
    <col min="4" max="4" width="10.28515625" style="3" customWidth="1"/>
    <col min="5" max="16384" width="11.42578125" style="3"/>
  </cols>
  <sheetData>
    <row r="2" spans="2:4" ht="30" customHeight="1" x14ac:dyDescent="0.25">
      <c r="B2" s="1" t="s">
        <v>80</v>
      </c>
      <c r="C2" s="2"/>
      <c r="D2" s="2"/>
    </row>
    <row r="3" spans="2:4" ht="30" customHeight="1" x14ac:dyDescent="0.25">
      <c r="B3" s="13" t="s">
        <v>11</v>
      </c>
      <c r="C3" s="14" t="s">
        <v>72</v>
      </c>
      <c r="D3" s="15" t="s">
        <v>12</v>
      </c>
    </row>
    <row r="4" spans="2:4" ht="20.100000000000001" customHeight="1" x14ac:dyDescent="0.25">
      <c r="B4" s="8" t="s">
        <v>1</v>
      </c>
      <c r="C4" s="27">
        <v>327247362.94</v>
      </c>
      <c r="D4" s="35">
        <f>C4/C15</f>
        <v>3.1251105190006047E-2</v>
      </c>
    </row>
    <row r="5" spans="2:4" ht="20.100000000000001" customHeight="1" x14ac:dyDescent="0.25">
      <c r="B5" s="8" t="s">
        <v>2</v>
      </c>
      <c r="C5" s="27">
        <v>4660253881.3100004</v>
      </c>
      <c r="D5" s="35">
        <f>C5/C15</f>
        <v>0.44503974897929172</v>
      </c>
    </row>
    <row r="6" spans="2:4" ht="20.100000000000001" customHeight="1" x14ac:dyDescent="0.25">
      <c r="B6" s="8" t="s">
        <v>3</v>
      </c>
      <c r="C6" s="27">
        <v>461979386.48000002</v>
      </c>
      <c r="D6" s="35">
        <f>C6/C15</f>
        <v>4.4117594326185582E-2</v>
      </c>
    </row>
    <row r="7" spans="2:4" ht="20.100000000000001" customHeight="1" x14ac:dyDescent="0.25">
      <c r="B7" s="8" t="s">
        <v>4</v>
      </c>
      <c r="C7" s="27">
        <v>683561535.36000001</v>
      </c>
      <c r="D7" s="35">
        <f>C7/C15</f>
        <v>6.5278000267015371E-2</v>
      </c>
    </row>
    <row r="8" spans="2:4" ht="20.100000000000001" customHeight="1" x14ac:dyDescent="0.25">
      <c r="B8" s="8" t="s">
        <v>5</v>
      </c>
      <c r="C8" s="27">
        <v>43189026.810000002</v>
      </c>
      <c r="D8" s="35">
        <f>C8/C15</f>
        <v>4.1244177119336067E-3</v>
      </c>
    </row>
    <row r="9" spans="2:4" ht="20.100000000000001" customHeight="1" x14ac:dyDescent="0.25">
      <c r="B9" s="8" t="s">
        <v>6</v>
      </c>
      <c r="C9" s="27">
        <v>9253333.3300000001</v>
      </c>
      <c r="D9" s="35">
        <f>C9/C15</f>
        <v>8.8366454860337187E-4</v>
      </c>
    </row>
    <row r="10" spans="2:4" ht="20.100000000000001" customHeight="1" x14ac:dyDescent="0.25">
      <c r="B10" s="8" t="s">
        <v>7</v>
      </c>
      <c r="C10" s="27">
        <v>55187906.079999998</v>
      </c>
      <c r="D10" s="35">
        <f>C10/C15</f>
        <v>5.2702733572171532E-3</v>
      </c>
    </row>
    <row r="11" spans="2:4" ht="20.100000000000001" customHeight="1" x14ac:dyDescent="0.25">
      <c r="B11" s="8" t="s">
        <v>76</v>
      </c>
      <c r="C11" s="27">
        <v>2846148690.8200002</v>
      </c>
      <c r="D11" s="35">
        <f>C11/C15</f>
        <v>0.27179834643777318</v>
      </c>
    </row>
    <row r="12" spans="2:4" ht="20.100000000000001" customHeight="1" x14ac:dyDescent="0.25">
      <c r="B12" s="8" t="s">
        <v>8</v>
      </c>
      <c r="C12" s="27">
        <v>831133199.94000006</v>
      </c>
      <c r="D12" s="35">
        <f>C12/C15</f>
        <v>7.9370635182149679E-2</v>
      </c>
    </row>
    <row r="13" spans="2:4" ht="20.100000000000001" customHeight="1" x14ac:dyDescent="0.25">
      <c r="B13" s="8" t="s">
        <v>9</v>
      </c>
      <c r="C13" s="27">
        <v>53801310.780000001</v>
      </c>
      <c r="D13" s="35">
        <f>C13/C15</f>
        <v>5.1378578193592888E-3</v>
      </c>
    </row>
    <row r="14" spans="2:4" ht="20.100000000000001" customHeight="1" thickBot="1" x14ac:dyDescent="0.3">
      <c r="B14" s="40" t="s">
        <v>10</v>
      </c>
      <c r="C14" s="28">
        <v>499789642.72000003</v>
      </c>
      <c r="D14" s="38">
        <f>C14/C15</f>
        <v>4.7728356180465115E-2</v>
      </c>
    </row>
    <row r="15" spans="2:4" ht="20.100000000000001" customHeight="1" x14ac:dyDescent="0.25">
      <c r="B15" s="41" t="s">
        <v>0</v>
      </c>
      <c r="C15" s="29">
        <f>SUM(C4:C14)</f>
        <v>10471545276.57</v>
      </c>
      <c r="D15" s="37">
        <f>SUM(D4:D14)</f>
        <v>1.0000000000000002</v>
      </c>
    </row>
    <row r="16" spans="2:4" ht="15" customHeight="1" x14ac:dyDescent="0.25">
      <c r="B16" s="3" t="s">
        <v>101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C15"/>
  <sheetViews>
    <sheetView showGridLines="0" zoomScaleNormal="100" workbookViewId="0"/>
  </sheetViews>
  <sheetFormatPr baseColWidth="10" defaultColWidth="11.42578125" defaultRowHeight="15" customHeight="1" x14ac:dyDescent="0.25"/>
  <cols>
    <col min="1" max="1" width="1.5703125" style="3" customWidth="1"/>
    <col min="2" max="2" width="15.7109375" style="3" customWidth="1"/>
    <col min="3" max="3" width="10.28515625" style="3" customWidth="1"/>
    <col min="4" max="16384" width="11.42578125" style="3"/>
  </cols>
  <sheetData>
    <row r="2" spans="2:3" ht="30" customHeight="1" x14ac:dyDescent="0.25">
      <c r="B2" s="1" t="s">
        <v>50</v>
      </c>
      <c r="C2" s="2"/>
    </row>
    <row r="3" spans="2:3" ht="30" customHeight="1" x14ac:dyDescent="0.25">
      <c r="B3" s="13" t="s">
        <v>11</v>
      </c>
      <c r="C3" s="15" t="s">
        <v>12</v>
      </c>
    </row>
    <row r="4" spans="2:3" ht="20.100000000000001" customHeight="1" x14ac:dyDescent="0.25">
      <c r="B4" s="8" t="s">
        <v>1</v>
      </c>
      <c r="C4" s="35">
        <f>1/11</f>
        <v>9.0909090909090912E-2</v>
      </c>
    </row>
    <row r="5" spans="2:3" ht="20.100000000000001" customHeight="1" x14ac:dyDescent="0.25">
      <c r="B5" s="8" t="s">
        <v>2</v>
      </c>
      <c r="C5" s="35">
        <f>C4</f>
        <v>9.0909090909090912E-2</v>
      </c>
    </row>
    <row r="6" spans="2:3" ht="20.100000000000001" customHeight="1" x14ac:dyDescent="0.25">
      <c r="B6" s="8" t="s">
        <v>3</v>
      </c>
      <c r="C6" s="35">
        <f t="shared" ref="C6:C14" si="0">C5</f>
        <v>9.0909090909090912E-2</v>
      </c>
    </row>
    <row r="7" spans="2:3" ht="20.100000000000001" customHeight="1" x14ac:dyDescent="0.25">
      <c r="B7" s="8" t="s">
        <v>4</v>
      </c>
      <c r="C7" s="35">
        <f t="shared" si="0"/>
        <v>9.0909090909090912E-2</v>
      </c>
    </row>
    <row r="8" spans="2:3" ht="20.100000000000001" customHeight="1" x14ac:dyDescent="0.25">
      <c r="B8" s="8" t="s">
        <v>5</v>
      </c>
      <c r="C8" s="35">
        <f t="shared" si="0"/>
        <v>9.0909090909090912E-2</v>
      </c>
    </row>
    <row r="9" spans="2:3" ht="20.100000000000001" customHeight="1" x14ac:dyDescent="0.25">
      <c r="B9" s="8" t="s">
        <v>6</v>
      </c>
      <c r="C9" s="35">
        <f t="shared" si="0"/>
        <v>9.0909090909090912E-2</v>
      </c>
    </row>
    <row r="10" spans="2:3" ht="20.100000000000001" customHeight="1" x14ac:dyDescent="0.25">
      <c r="B10" s="8" t="s">
        <v>7</v>
      </c>
      <c r="C10" s="35">
        <f t="shared" si="0"/>
        <v>9.0909090909090912E-2</v>
      </c>
    </row>
    <row r="11" spans="2:3" ht="20.100000000000001" customHeight="1" x14ac:dyDescent="0.25">
      <c r="B11" s="8" t="s">
        <v>76</v>
      </c>
      <c r="C11" s="35">
        <f t="shared" si="0"/>
        <v>9.0909090909090912E-2</v>
      </c>
    </row>
    <row r="12" spans="2:3" ht="20.100000000000001" customHeight="1" x14ac:dyDescent="0.25">
      <c r="B12" s="8" t="s">
        <v>8</v>
      </c>
      <c r="C12" s="35">
        <f t="shared" si="0"/>
        <v>9.0909090909090912E-2</v>
      </c>
    </row>
    <row r="13" spans="2:3" ht="20.100000000000001" customHeight="1" x14ac:dyDescent="0.25">
      <c r="B13" s="8" t="s">
        <v>9</v>
      </c>
      <c r="C13" s="35">
        <f t="shared" si="0"/>
        <v>9.0909090909090912E-2</v>
      </c>
    </row>
    <row r="14" spans="2:3" ht="20.100000000000001" customHeight="1" thickBot="1" x14ac:dyDescent="0.3">
      <c r="B14" s="39" t="s">
        <v>10</v>
      </c>
      <c r="C14" s="36">
        <f t="shared" si="0"/>
        <v>9.0909090909090912E-2</v>
      </c>
    </row>
    <row r="15" spans="2:3" ht="20.100000000000001" customHeight="1" thickTop="1" x14ac:dyDescent="0.25">
      <c r="B15" s="42" t="s">
        <v>0</v>
      </c>
      <c r="C15" s="37">
        <f>SUM(C4:C14)</f>
        <v>1.0000000000000002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K135"/>
  <sheetViews>
    <sheetView showGridLines="0" zoomScaleNormal="100" workbookViewId="0"/>
  </sheetViews>
  <sheetFormatPr baseColWidth="10" defaultColWidth="11.42578125" defaultRowHeight="15" customHeight="1" x14ac:dyDescent="0.25"/>
  <cols>
    <col min="1" max="1" width="1.5703125" style="3" customWidth="1"/>
    <col min="2" max="2" width="15.7109375" style="3" customWidth="1"/>
    <col min="3" max="8" width="10.7109375" style="3" customWidth="1"/>
    <col min="9" max="9" width="12.28515625" style="3" bestFit="1" customWidth="1"/>
    <col min="10" max="16384" width="11.42578125" style="3"/>
  </cols>
  <sheetData>
    <row r="2" spans="2:9" ht="30" customHeight="1" x14ac:dyDescent="0.25">
      <c r="B2" s="1" t="s">
        <v>81</v>
      </c>
      <c r="C2" s="2"/>
      <c r="D2" s="2"/>
      <c r="E2" s="2"/>
      <c r="F2" s="2"/>
      <c r="G2" s="2"/>
      <c r="H2" s="2"/>
      <c r="I2" s="2"/>
    </row>
    <row r="3" spans="2:9" ht="30" customHeight="1" x14ac:dyDescent="0.25">
      <c r="B3" s="13" t="s">
        <v>11</v>
      </c>
      <c r="C3" s="14" t="s">
        <v>53</v>
      </c>
      <c r="D3" s="14" t="s">
        <v>54</v>
      </c>
      <c r="E3" s="14" t="s">
        <v>55</v>
      </c>
      <c r="F3" s="14" t="s">
        <v>58</v>
      </c>
      <c r="G3" s="14" t="s">
        <v>56</v>
      </c>
      <c r="H3" s="14" t="s">
        <v>57</v>
      </c>
      <c r="I3" s="15" t="s">
        <v>0</v>
      </c>
    </row>
    <row r="4" spans="2:9" ht="20.100000000000001" customHeight="1" x14ac:dyDescent="0.25">
      <c r="B4" s="8" t="s">
        <v>1</v>
      </c>
      <c r="C4" s="27">
        <v>115130387</v>
      </c>
      <c r="D4" s="27">
        <v>112787692.17797561</v>
      </c>
      <c r="E4" s="27">
        <v>45297752.727272727</v>
      </c>
      <c r="F4" s="27">
        <v>66271745.992206708</v>
      </c>
      <c r="G4" s="27">
        <v>6228661.2755438862</v>
      </c>
      <c r="H4" s="27">
        <v>3069146.8270010948</v>
      </c>
      <c r="I4" s="31">
        <f t="shared" ref="I4:I13" si="0">ROUND(SUM(C4:H4),0)</f>
        <v>348785386</v>
      </c>
    </row>
    <row r="5" spans="2:9" ht="20.100000000000001" customHeight="1" x14ac:dyDescent="0.25">
      <c r="B5" s="8" t="s">
        <v>2</v>
      </c>
      <c r="C5" s="27">
        <v>229800549</v>
      </c>
      <c r="D5" s="27">
        <v>440005135.00351518</v>
      </c>
      <c r="E5" s="27">
        <v>45297752.727272727</v>
      </c>
      <c r="F5" s="27">
        <v>6224052.3517070767</v>
      </c>
      <c r="G5" s="27">
        <v>88700922.213514537</v>
      </c>
      <c r="H5" s="27">
        <v>42015654.70399034</v>
      </c>
      <c r="I5" s="31">
        <f t="shared" si="0"/>
        <v>852044066</v>
      </c>
    </row>
    <row r="6" spans="2:9" ht="20.100000000000001" customHeight="1" x14ac:dyDescent="0.25">
      <c r="B6" s="8" t="s">
        <v>3</v>
      </c>
      <c r="C6" s="27">
        <v>102334893</v>
      </c>
      <c r="D6" s="27">
        <v>42781971.200118408</v>
      </c>
      <c r="E6" s="27">
        <v>45297752.727272727</v>
      </c>
      <c r="F6" s="27">
        <v>3263497.9559826506</v>
      </c>
      <c r="G6" s="27">
        <v>8793082.6663226113</v>
      </c>
      <c r="H6" s="27">
        <v>4659063.4503035843</v>
      </c>
      <c r="I6" s="31">
        <f t="shared" si="0"/>
        <v>207130261</v>
      </c>
    </row>
    <row r="7" spans="2:9" ht="20.100000000000001" customHeight="1" x14ac:dyDescent="0.25">
      <c r="B7" s="8" t="s">
        <v>4</v>
      </c>
      <c r="C7" s="27">
        <v>59700089</v>
      </c>
      <c r="D7" s="27">
        <v>10951095.600003228</v>
      </c>
      <c r="E7" s="27">
        <v>45297752.727272727</v>
      </c>
      <c r="F7" s="27">
        <v>5767965.1373668779</v>
      </c>
      <c r="G7" s="27">
        <v>13010565.544354865</v>
      </c>
      <c r="H7" s="27">
        <v>6651476.9910022914</v>
      </c>
      <c r="I7" s="31">
        <f t="shared" si="0"/>
        <v>141378945</v>
      </c>
    </row>
    <row r="8" spans="2:9" ht="20.100000000000001" customHeight="1" x14ac:dyDescent="0.25">
      <c r="B8" s="8" t="s">
        <v>5</v>
      </c>
      <c r="C8" s="27">
        <v>67507307</v>
      </c>
      <c r="D8" s="27">
        <v>40544058.866449401</v>
      </c>
      <c r="E8" s="27">
        <v>45297752.727272727</v>
      </c>
      <c r="F8" s="27">
        <v>86524827.057152316</v>
      </c>
      <c r="G8" s="27">
        <v>822038.1561002708</v>
      </c>
      <c r="H8" s="27">
        <v>537054.19302529097</v>
      </c>
      <c r="I8" s="31">
        <f t="shared" si="0"/>
        <v>241233038</v>
      </c>
    </row>
    <row r="9" spans="2:9" ht="20.100000000000001" customHeight="1" x14ac:dyDescent="0.25">
      <c r="B9" s="8" t="s">
        <v>6</v>
      </c>
      <c r="C9" s="27">
        <v>62126096</v>
      </c>
      <c r="D9" s="27">
        <v>18905918.151023827</v>
      </c>
      <c r="E9" s="27">
        <v>45297752.727272727</v>
      </c>
      <c r="F9" s="27">
        <v>32434354.685483307</v>
      </c>
      <c r="G9" s="27">
        <v>176123.28015256749</v>
      </c>
      <c r="H9" s="27">
        <v>35206.156067579985</v>
      </c>
      <c r="I9" s="31">
        <f t="shared" si="0"/>
        <v>158975451</v>
      </c>
    </row>
    <row r="10" spans="2:9" ht="20.100000000000001" customHeight="1" x14ac:dyDescent="0.25">
      <c r="B10" s="8" t="s">
        <v>7</v>
      </c>
      <c r="C10" s="27">
        <v>68005601</v>
      </c>
      <c r="D10" s="27">
        <v>14081566.153032452</v>
      </c>
      <c r="E10" s="27">
        <v>45297752.727272727</v>
      </c>
      <c r="F10" s="27">
        <v>24030178.699246846</v>
      </c>
      <c r="G10" s="27">
        <v>1050418.7730975668</v>
      </c>
      <c r="H10" s="27">
        <v>411407.64735040069</v>
      </c>
      <c r="I10" s="31">
        <f t="shared" si="0"/>
        <v>152876925</v>
      </c>
    </row>
    <row r="11" spans="2:9" ht="20.100000000000001" customHeight="1" x14ac:dyDescent="0.25">
      <c r="B11" s="8" t="s">
        <v>76</v>
      </c>
      <c r="C11" s="27">
        <v>78034789</v>
      </c>
      <c r="D11" s="27">
        <v>161133549.82284573</v>
      </c>
      <c r="E11" s="27">
        <v>45297752.727272727</v>
      </c>
      <c r="F11" s="27">
        <v>13474635.310470171</v>
      </c>
      <c r="G11" s="27">
        <v>54172158.869927362</v>
      </c>
      <c r="H11" s="27">
        <v>28827655.269484043</v>
      </c>
      <c r="I11" s="31">
        <f t="shared" si="0"/>
        <v>380940541</v>
      </c>
    </row>
    <row r="12" spans="2:9" ht="20.100000000000001" customHeight="1" x14ac:dyDescent="0.25">
      <c r="B12" s="8" t="s">
        <v>8</v>
      </c>
      <c r="C12" s="27">
        <v>49546577</v>
      </c>
      <c r="D12" s="27">
        <v>22553387.002016701</v>
      </c>
      <c r="E12" s="27">
        <v>45297752.727272727</v>
      </c>
      <c r="F12" s="27">
        <v>13499379.044972498</v>
      </c>
      <c r="G12" s="27">
        <v>15819370.187665392</v>
      </c>
      <c r="H12" s="27">
        <v>9281578.0380727053</v>
      </c>
      <c r="I12" s="31">
        <f t="shared" si="0"/>
        <v>155998044</v>
      </c>
    </row>
    <row r="13" spans="2:9" ht="20.100000000000001" customHeight="1" x14ac:dyDescent="0.25">
      <c r="B13" s="8" t="s">
        <v>9</v>
      </c>
      <c r="C13" s="27">
        <v>49940838</v>
      </c>
      <c r="D13" s="27">
        <v>20155692.748062015</v>
      </c>
      <c r="E13" s="27">
        <v>45297752.727272727</v>
      </c>
      <c r="F13" s="27">
        <v>40516193.373608388</v>
      </c>
      <c r="G13" s="27">
        <v>1024027.0174165757</v>
      </c>
      <c r="H13" s="27">
        <v>533153.13364031911</v>
      </c>
      <c r="I13" s="31">
        <f t="shared" si="0"/>
        <v>157467657</v>
      </c>
    </row>
    <row r="14" spans="2:9" ht="20.100000000000001" customHeight="1" thickBot="1" x14ac:dyDescent="0.3">
      <c r="B14" s="40" t="s">
        <v>10</v>
      </c>
      <c r="C14" s="28">
        <v>35344188</v>
      </c>
      <c r="D14" s="28">
        <v>12995435.274957549</v>
      </c>
      <c r="E14" s="28">
        <v>45297752.727272727</v>
      </c>
      <c r="F14" s="28">
        <v>6958339.3918031724</v>
      </c>
      <c r="G14" s="28">
        <v>9512744.015904393</v>
      </c>
      <c r="H14" s="28">
        <v>3633657.5900621414</v>
      </c>
      <c r="I14" s="32">
        <f>Fondos!G5-SUM(I4:I13)</f>
        <v>113742117</v>
      </c>
    </row>
    <row r="15" spans="2:9" ht="20.100000000000001" customHeight="1" x14ac:dyDescent="0.25">
      <c r="B15" s="41" t="s">
        <v>0</v>
      </c>
      <c r="C15" s="29">
        <f t="shared" ref="C15:H15" si="1">SUM(C4:C14)</f>
        <v>917471314</v>
      </c>
      <c r="D15" s="29">
        <f t="shared" si="1"/>
        <v>896895502</v>
      </c>
      <c r="E15" s="29">
        <f t="shared" si="1"/>
        <v>498275280.00000012</v>
      </c>
      <c r="F15" s="29">
        <f t="shared" si="1"/>
        <v>298965169</v>
      </c>
      <c r="G15" s="29">
        <f t="shared" si="1"/>
        <v>199310112.00000003</v>
      </c>
      <c r="H15" s="29">
        <f t="shared" si="1"/>
        <v>99655053.999999791</v>
      </c>
      <c r="I15" s="33">
        <f>SUM(I4:I14)</f>
        <v>2910572431</v>
      </c>
    </row>
    <row r="17" spans="2:9" ht="30" customHeight="1" x14ac:dyDescent="0.25">
      <c r="B17" s="1" t="s">
        <v>82</v>
      </c>
      <c r="C17" s="2"/>
      <c r="D17" s="2"/>
      <c r="E17" s="2"/>
      <c r="F17" s="2"/>
      <c r="G17" s="2"/>
      <c r="H17" s="2"/>
      <c r="I17" s="2"/>
    </row>
    <row r="18" spans="2:9" ht="30" customHeight="1" x14ac:dyDescent="0.25">
      <c r="B18" s="13" t="s">
        <v>11</v>
      </c>
      <c r="C18" s="14" t="s">
        <v>53</v>
      </c>
      <c r="D18" s="14" t="s">
        <v>54</v>
      </c>
      <c r="E18" s="14" t="s">
        <v>55</v>
      </c>
      <c r="F18" s="14" t="s">
        <v>58</v>
      </c>
      <c r="G18" s="14" t="s">
        <v>56</v>
      </c>
      <c r="H18" s="14" t="s">
        <v>57</v>
      </c>
      <c r="I18" s="15" t="s">
        <v>0</v>
      </c>
    </row>
    <row r="19" spans="2:9" ht="20.100000000000001" customHeight="1" x14ac:dyDescent="0.25">
      <c r="B19" s="8" t="s">
        <v>1</v>
      </c>
      <c r="C19" s="27">
        <v>41046235</v>
      </c>
      <c r="D19" s="27">
        <v>19701170.788819067</v>
      </c>
      <c r="E19" s="27">
        <v>7912377.3636363633</v>
      </c>
      <c r="F19" s="27">
        <v>11576005.727583652</v>
      </c>
      <c r="G19" s="27">
        <v>1087990.3515932579</v>
      </c>
      <c r="H19" s="27">
        <v>536100.76836766303</v>
      </c>
      <c r="I19" s="31">
        <f>ROUND(SUM(C19:H19),0)</f>
        <v>81859880</v>
      </c>
    </row>
    <row r="20" spans="2:9" ht="20.100000000000001" customHeight="1" x14ac:dyDescent="0.25">
      <c r="B20" s="8" t="s">
        <v>2</v>
      </c>
      <c r="C20" s="27">
        <v>81923053</v>
      </c>
      <c r="D20" s="27">
        <v>76857821.49866873</v>
      </c>
      <c r="E20" s="27">
        <v>7912377.3636363633</v>
      </c>
      <c r="F20" s="27">
        <v>1087185.2641488335</v>
      </c>
      <c r="G20" s="27">
        <v>15493818.539249595</v>
      </c>
      <c r="H20" s="27">
        <v>7339075.3342964649</v>
      </c>
      <c r="I20" s="31">
        <f t="shared" ref="I20:I28" si="2">ROUND(SUM(C20:H20),0)</f>
        <v>190613331</v>
      </c>
    </row>
    <row r="21" spans="2:9" ht="20.100000000000001" customHeight="1" x14ac:dyDescent="0.25">
      <c r="B21" s="8" t="s">
        <v>3</v>
      </c>
      <c r="C21" s="27">
        <v>36489019</v>
      </c>
      <c r="D21" s="27">
        <v>7472933.482545875</v>
      </c>
      <c r="E21" s="27">
        <v>7912377.3636363633</v>
      </c>
      <c r="F21" s="27">
        <v>570050.93897564255</v>
      </c>
      <c r="G21" s="27">
        <v>1535930.2229652149</v>
      </c>
      <c r="H21" s="27">
        <v>813821.9918769002</v>
      </c>
      <c r="I21" s="31">
        <f t="shared" si="2"/>
        <v>54794133</v>
      </c>
    </row>
    <row r="22" spans="2:9" ht="20.100000000000001" customHeight="1" x14ac:dyDescent="0.25">
      <c r="B22" s="8" t="s">
        <v>4</v>
      </c>
      <c r="C22" s="27">
        <v>21284805</v>
      </c>
      <c r="D22" s="27">
        <v>1912880.7458876148</v>
      </c>
      <c r="E22" s="27">
        <v>7912377.3636363633</v>
      </c>
      <c r="F22" s="27">
        <v>1007518.309152647</v>
      </c>
      <c r="G22" s="27">
        <v>2272618.3291759957</v>
      </c>
      <c r="H22" s="27">
        <v>1161846.2521473765</v>
      </c>
      <c r="I22" s="31">
        <f t="shared" si="2"/>
        <v>35552046</v>
      </c>
    </row>
    <row r="23" spans="2:9" ht="20.100000000000001" customHeight="1" x14ac:dyDescent="0.25">
      <c r="B23" s="8" t="s">
        <v>5</v>
      </c>
      <c r="C23" s="27">
        <v>24065467</v>
      </c>
      <c r="D23" s="27">
        <v>7082026.5294499146</v>
      </c>
      <c r="E23" s="27">
        <v>7912377.3636363633</v>
      </c>
      <c r="F23" s="27">
        <v>15113709.14702573</v>
      </c>
      <c r="G23" s="27">
        <v>143589.37545540405</v>
      </c>
      <c r="H23" s="27">
        <v>93809.584432594478</v>
      </c>
      <c r="I23" s="31">
        <f t="shared" si="2"/>
        <v>54410979</v>
      </c>
    </row>
    <row r="24" spans="2:9" ht="20.100000000000001" customHeight="1" x14ac:dyDescent="0.25">
      <c r="B24" s="8" t="s">
        <v>6</v>
      </c>
      <c r="C24" s="27">
        <v>22150272</v>
      </c>
      <c r="D24" s="27">
        <v>3302388.0107858791</v>
      </c>
      <c r="E24" s="27">
        <v>7912377.3636363633</v>
      </c>
      <c r="F24" s="27">
        <v>5665465.2746554641</v>
      </c>
      <c r="G24" s="27">
        <v>30764.304080770151</v>
      </c>
      <c r="H24" s="27">
        <v>6150.0468415245414</v>
      </c>
      <c r="I24" s="31">
        <f t="shared" si="2"/>
        <v>39067417</v>
      </c>
    </row>
    <row r="25" spans="2:9" ht="20.100000000000001" customHeight="1" x14ac:dyDescent="0.25">
      <c r="B25" s="8" t="s">
        <v>7</v>
      </c>
      <c r="C25" s="27">
        <v>24248217</v>
      </c>
      <c r="D25" s="27">
        <v>2459695.1528822887</v>
      </c>
      <c r="E25" s="27">
        <v>7912377.3636363633</v>
      </c>
      <c r="F25" s="27">
        <v>4197467.2930761818</v>
      </c>
      <c r="G25" s="27">
        <v>183481.72098390228</v>
      </c>
      <c r="H25" s="27">
        <v>71862.469421267509</v>
      </c>
      <c r="I25" s="31">
        <f t="shared" si="2"/>
        <v>39073101</v>
      </c>
    </row>
    <row r="26" spans="2:9" ht="20.100000000000001" customHeight="1" x14ac:dyDescent="0.25">
      <c r="B26" s="8" t="s">
        <v>76</v>
      </c>
      <c r="C26" s="27">
        <v>27816190</v>
      </c>
      <c r="D26" s="27">
        <v>28145975.181930959</v>
      </c>
      <c r="E26" s="27">
        <v>7912377.3636363633</v>
      </c>
      <c r="F26" s="27">
        <v>2353679.5838975864</v>
      </c>
      <c r="G26" s="27">
        <v>9462512.6601239964</v>
      </c>
      <c r="H26" s="27">
        <v>5035464.2104111016</v>
      </c>
      <c r="I26" s="31">
        <f t="shared" si="2"/>
        <v>80726199</v>
      </c>
    </row>
    <row r="27" spans="2:9" ht="20.100000000000001" customHeight="1" x14ac:dyDescent="0.25">
      <c r="B27" s="8" t="s">
        <v>8</v>
      </c>
      <c r="C27" s="27">
        <v>17668065</v>
      </c>
      <c r="D27" s="27">
        <v>3939509.0068154489</v>
      </c>
      <c r="E27" s="27">
        <v>7912377.3636363633</v>
      </c>
      <c r="F27" s="27">
        <v>2358001.6914267051</v>
      </c>
      <c r="G27" s="27">
        <v>2763245.8037235434</v>
      </c>
      <c r="H27" s="27">
        <v>1621257.1343979388</v>
      </c>
      <c r="I27" s="31">
        <f t="shared" si="2"/>
        <v>36262456</v>
      </c>
    </row>
    <row r="28" spans="2:9" ht="20.100000000000001" customHeight="1" x14ac:dyDescent="0.25">
      <c r="B28" s="8" t="s">
        <v>9</v>
      </c>
      <c r="C28" s="27">
        <v>17829843</v>
      </c>
      <c r="D28" s="27">
        <v>3520692.1741951639</v>
      </c>
      <c r="E28" s="27">
        <v>7912377.3636363633</v>
      </c>
      <c r="F28" s="27">
        <v>7077159.0446392018</v>
      </c>
      <c r="G28" s="27">
        <v>178871.7455377712</v>
      </c>
      <c r="H28" s="27">
        <v>93127.671991497278</v>
      </c>
      <c r="I28" s="31">
        <f t="shared" si="2"/>
        <v>36612071</v>
      </c>
    </row>
    <row r="29" spans="2:9" ht="20.100000000000001" customHeight="1" thickBot="1" x14ac:dyDescent="0.3">
      <c r="B29" s="40" t="s">
        <v>10</v>
      </c>
      <c r="C29" s="28">
        <v>12601920</v>
      </c>
      <c r="D29" s="28">
        <v>2269975.4280190645</v>
      </c>
      <c r="E29" s="28">
        <v>7912377.3636363633</v>
      </c>
      <c r="F29" s="28">
        <v>1215446.7254183528</v>
      </c>
      <c r="G29" s="28">
        <v>1661636.9471105551</v>
      </c>
      <c r="H29" s="28">
        <v>634709.53581566364</v>
      </c>
      <c r="I29" s="32">
        <f>Fondos!G6-SUM(I19:I28)</f>
        <v>26296066</v>
      </c>
    </row>
    <row r="30" spans="2:9" ht="20.100000000000001" customHeight="1" x14ac:dyDescent="0.25">
      <c r="B30" s="41" t="s">
        <v>0</v>
      </c>
      <c r="C30" s="29">
        <f t="shared" ref="C30:I30" si="3">SUM(C19:C29)</f>
        <v>327123086</v>
      </c>
      <c r="D30" s="29">
        <f t="shared" si="3"/>
        <v>156665068.00000006</v>
      </c>
      <c r="E30" s="29">
        <f t="shared" si="3"/>
        <v>87036150.99999997</v>
      </c>
      <c r="F30" s="29">
        <f t="shared" si="3"/>
        <v>52221688.999999985</v>
      </c>
      <c r="G30" s="29">
        <f t="shared" si="3"/>
        <v>34814460.000000015</v>
      </c>
      <c r="H30" s="29">
        <f t="shared" si="3"/>
        <v>17407224.999999993</v>
      </c>
      <c r="I30" s="33">
        <f t="shared" si="3"/>
        <v>675267679</v>
      </c>
    </row>
    <row r="32" spans="2:9" ht="30" customHeight="1" x14ac:dyDescent="0.25">
      <c r="B32" s="1" t="s">
        <v>83</v>
      </c>
      <c r="C32" s="2"/>
      <c r="D32" s="2"/>
      <c r="E32" s="2"/>
      <c r="F32" s="2"/>
      <c r="G32" s="2"/>
      <c r="H32" s="2"/>
      <c r="I32" s="2"/>
    </row>
    <row r="33" spans="2:9" ht="30" customHeight="1" x14ac:dyDescent="0.25">
      <c r="B33" s="13" t="s">
        <v>11</v>
      </c>
      <c r="C33" s="14" t="s">
        <v>53</v>
      </c>
      <c r="D33" s="14" t="s">
        <v>54</v>
      </c>
      <c r="E33" s="14" t="s">
        <v>55</v>
      </c>
      <c r="F33" s="14" t="s">
        <v>58</v>
      </c>
      <c r="G33" s="14" t="s">
        <v>56</v>
      </c>
      <c r="H33" s="14" t="s">
        <v>57</v>
      </c>
      <c r="I33" s="15" t="s">
        <v>0</v>
      </c>
    </row>
    <row r="34" spans="2:9" ht="20.100000000000001" customHeight="1" x14ac:dyDescent="0.25">
      <c r="B34" s="8" t="s">
        <v>1</v>
      </c>
      <c r="C34" s="27">
        <v>4345866</v>
      </c>
      <c r="D34" s="27">
        <v>20717840.170972317</v>
      </c>
      <c r="E34" s="27">
        <v>8320691.3636363652</v>
      </c>
      <c r="F34" s="27">
        <v>12173380.568583896</v>
      </c>
      <c r="G34" s="27">
        <v>1144135.5871599398</v>
      </c>
      <c r="H34" s="27">
        <v>563767.30964747816</v>
      </c>
      <c r="I34" s="31">
        <f>ROUND(SUM(C34:H34),0)</f>
        <v>47265681</v>
      </c>
    </row>
    <row r="35" spans="2:9" ht="20.100000000000001" customHeight="1" x14ac:dyDescent="0.25">
      <c r="B35" s="8" t="s">
        <v>2</v>
      </c>
      <c r="C35" s="27">
        <v>8679084</v>
      </c>
      <c r="D35" s="27">
        <v>80824032.173875988</v>
      </c>
      <c r="E35" s="27">
        <v>8320691.3636363652</v>
      </c>
      <c r="F35" s="27">
        <v>1143288.9962644083</v>
      </c>
      <c r="G35" s="27">
        <v>16293369.831629803</v>
      </c>
      <c r="H35" s="27">
        <v>7717806.6345934421</v>
      </c>
      <c r="I35" s="31">
        <f t="shared" ref="I35:I43" si="4">ROUND(SUM(C35:H35),0)</f>
        <v>122978273</v>
      </c>
    </row>
    <row r="36" spans="2:9" ht="20.100000000000001" customHeight="1" x14ac:dyDescent="0.25">
      <c r="B36" s="8" t="s">
        <v>3</v>
      </c>
      <c r="C36" s="27">
        <v>3863915</v>
      </c>
      <c r="D36" s="27">
        <v>7858570.5976194646</v>
      </c>
      <c r="E36" s="27">
        <v>8320691.3636363652</v>
      </c>
      <c r="F36" s="27">
        <v>599468.17468253057</v>
      </c>
      <c r="G36" s="27">
        <v>1615191.1870501309</v>
      </c>
      <c r="H36" s="27">
        <v>855818.67701150849</v>
      </c>
      <c r="I36" s="31">
        <f t="shared" si="4"/>
        <v>23113655</v>
      </c>
    </row>
    <row r="37" spans="2:9" ht="20.100000000000001" customHeight="1" x14ac:dyDescent="0.25">
      <c r="B37" s="8" t="s">
        <v>4</v>
      </c>
      <c r="C37" s="27">
        <v>2254680</v>
      </c>
      <c r="D37" s="27">
        <v>2011594.0308441673</v>
      </c>
      <c r="E37" s="27">
        <v>8320691.3636363652</v>
      </c>
      <c r="F37" s="27">
        <v>1059510.8620157433</v>
      </c>
      <c r="G37" s="27">
        <v>2389895.740007712</v>
      </c>
      <c r="H37" s="27">
        <v>1221804.0034960136</v>
      </c>
      <c r="I37" s="31">
        <f t="shared" si="4"/>
        <v>17258176</v>
      </c>
    </row>
    <row r="38" spans="2:9" ht="20.100000000000001" customHeight="1" x14ac:dyDescent="0.25">
      <c r="B38" s="8" t="s">
        <v>5</v>
      </c>
      <c r="C38" s="27">
        <v>2549612</v>
      </c>
      <c r="D38" s="27">
        <v>7447491.0804285295</v>
      </c>
      <c r="E38" s="27">
        <v>8320691.3636363652</v>
      </c>
      <c r="F38" s="27">
        <v>15893645.664948741</v>
      </c>
      <c r="G38" s="27">
        <v>150999.23832598061</v>
      </c>
      <c r="H38" s="27">
        <v>98649.652660384774</v>
      </c>
      <c r="I38" s="31">
        <f t="shared" si="4"/>
        <v>34461089</v>
      </c>
    </row>
    <row r="39" spans="2:9" ht="20.100000000000001" customHeight="1" x14ac:dyDescent="0.25">
      <c r="B39" s="8" t="s">
        <v>6</v>
      </c>
      <c r="C39" s="27">
        <v>2345977</v>
      </c>
      <c r="D39" s="27">
        <v>3472806.1455528438</v>
      </c>
      <c r="E39" s="27">
        <v>8320691.3636363652</v>
      </c>
      <c r="F39" s="27">
        <v>5957829.1951030185</v>
      </c>
      <c r="G39" s="27">
        <v>32351.881670158185</v>
      </c>
      <c r="H39" s="27">
        <v>6466.4140376150608</v>
      </c>
      <c r="I39" s="31">
        <f t="shared" si="4"/>
        <v>20136122</v>
      </c>
    </row>
    <row r="40" spans="2:9" ht="20.100000000000001" customHeight="1" x14ac:dyDescent="0.25">
      <c r="B40" s="8" t="s">
        <v>7</v>
      </c>
      <c r="C40" s="27">
        <v>2567749</v>
      </c>
      <c r="D40" s="27">
        <v>2586626.5306248432</v>
      </c>
      <c r="E40" s="27">
        <v>8320691.3636363652</v>
      </c>
      <c r="F40" s="27">
        <v>4414075.8034564294</v>
      </c>
      <c r="G40" s="27">
        <v>192950.2097731049</v>
      </c>
      <c r="H40" s="27">
        <v>75571.092509258538</v>
      </c>
      <c r="I40" s="31">
        <f t="shared" si="4"/>
        <v>18157664</v>
      </c>
    </row>
    <row r="41" spans="2:9" ht="20.100000000000001" customHeight="1" x14ac:dyDescent="0.25">
      <c r="B41" s="8" t="s">
        <v>76</v>
      </c>
      <c r="C41" s="27">
        <v>2947605</v>
      </c>
      <c r="D41" s="27">
        <v>29598434.607060876</v>
      </c>
      <c r="E41" s="27">
        <v>8320691.3636363652</v>
      </c>
      <c r="F41" s="27">
        <v>2475140.2155078505</v>
      </c>
      <c r="G41" s="27">
        <v>9950821.2205605563</v>
      </c>
      <c r="H41" s="27">
        <v>5295318.5932343528</v>
      </c>
      <c r="I41" s="31">
        <f t="shared" si="4"/>
        <v>58588011</v>
      </c>
    </row>
    <row r="42" spans="2:9" ht="20.100000000000001" customHeight="1" x14ac:dyDescent="0.25">
      <c r="B42" s="8" t="s">
        <v>8</v>
      </c>
      <c r="C42" s="27">
        <v>1868717</v>
      </c>
      <c r="D42" s="27">
        <v>4142805.4621824175</v>
      </c>
      <c r="E42" s="27">
        <v>8320691.3636363652</v>
      </c>
      <c r="F42" s="27">
        <v>2479685.3635535995</v>
      </c>
      <c r="G42" s="27">
        <v>2905841.8169616298</v>
      </c>
      <c r="H42" s="27">
        <v>1704920.9936659858</v>
      </c>
      <c r="I42" s="31">
        <f t="shared" si="4"/>
        <v>21422662</v>
      </c>
    </row>
    <row r="43" spans="2:9" ht="20.100000000000001" customHeight="1" x14ac:dyDescent="0.25">
      <c r="B43" s="8" t="s">
        <v>9</v>
      </c>
      <c r="C43" s="27">
        <v>1913554</v>
      </c>
      <c r="D43" s="27">
        <v>3702375.789644157</v>
      </c>
      <c r="E43" s="27">
        <v>8320691.3636363652</v>
      </c>
      <c r="F43" s="27">
        <v>7442372.8203158015</v>
      </c>
      <c r="G43" s="27">
        <v>188102.33869030693</v>
      </c>
      <c r="H43" s="27">
        <v>97933.687713369727</v>
      </c>
      <c r="I43" s="31">
        <f t="shared" si="4"/>
        <v>21665030</v>
      </c>
    </row>
    <row r="44" spans="2:9" ht="20.100000000000001" customHeight="1" thickBot="1" x14ac:dyDescent="0.3">
      <c r="B44" s="40" t="s">
        <v>10</v>
      </c>
      <c r="C44" s="28">
        <v>1335708</v>
      </c>
      <c r="D44" s="28">
        <v>2387116.411194385</v>
      </c>
      <c r="E44" s="28">
        <v>8320691.3636363652</v>
      </c>
      <c r="F44" s="28">
        <v>1278169.3355679775</v>
      </c>
      <c r="G44" s="28">
        <v>1747384.9481706799</v>
      </c>
      <c r="H44" s="28">
        <v>667461.94143059105</v>
      </c>
      <c r="I44" s="32">
        <f>Fondos!G7-SUM(I34:I43)</f>
        <v>15736532</v>
      </c>
    </row>
    <row r="45" spans="2:9" ht="20.100000000000001" customHeight="1" x14ac:dyDescent="0.25">
      <c r="B45" s="41" t="s">
        <v>0</v>
      </c>
      <c r="C45" s="29">
        <f t="shared" ref="C45:I45" si="5">SUM(C34:C44)</f>
        <v>34672467</v>
      </c>
      <c r="D45" s="29">
        <f t="shared" si="5"/>
        <v>164749692.99999997</v>
      </c>
      <c r="E45" s="29">
        <f t="shared" si="5"/>
        <v>91527605.000000015</v>
      </c>
      <c r="F45" s="29">
        <f t="shared" si="5"/>
        <v>54916566.999999993</v>
      </c>
      <c r="G45" s="29">
        <f t="shared" si="5"/>
        <v>36611044</v>
      </c>
      <c r="H45" s="29">
        <f t="shared" si="5"/>
        <v>18305519</v>
      </c>
      <c r="I45" s="33">
        <f t="shared" si="5"/>
        <v>400782895</v>
      </c>
    </row>
    <row r="47" spans="2:9" ht="30" customHeight="1" x14ac:dyDescent="0.25">
      <c r="B47" s="1" t="s">
        <v>84</v>
      </c>
      <c r="C47" s="2"/>
      <c r="D47" s="2"/>
      <c r="E47" s="2"/>
      <c r="F47" s="2"/>
      <c r="G47" s="2"/>
      <c r="H47" s="2"/>
      <c r="I47" s="2"/>
    </row>
    <row r="48" spans="2:9" ht="30" customHeight="1" x14ac:dyDescent="0.25">
      <c r="B48" s="13" t="s">
        <v>11</v>
      </c>
      <c r="C48" s="14" t="s">
        <v>53</v>
      </c>
      <c r="D48" s="14" t="s">
        <v>54</v>
      </c>
      <c r="E48" s="14" t="s">
        <v>55</v>
      </c>
      <c r="F48" s="14" t="s">
        <v>58</v>
      </c>
      <c r="G48" s="14" t="s">
        <v>56</v>
      </c>
      <c r="H48" s="14" t="s">
        <v>57</v>
      </c>
      <c r="I48" s="15" t="s">
        <v>0</v>
      </c>
    </row>
    <row r="49" spans="2:10" ht="20.100000000000001" customHeight="1" x14ac:dyDescent="0.25">
      <c r="B49" s="8" t="s">
        <v>1</v>
      </c>
      <c r="C49" s="27">
        <v>3866158</v>
      </c>
      <c r="D49" s="27">
        <v>4693111.9883099161</v>
      </c>
      <c r="E49" s="27">
        <v>1884845.9999999998</v>
      </c>
      <c r="F49" s="27">
        <v>2757576.953036678</v>
      </c>
      <c r="G49" s="27">
        <v>259175.47819659131</v>
      </c>
      <c r="H49" s="27">
        <v>127705.58045681566</v>
      </c>
      <c r="I49" s="31">
        <f>ROUND(SUM(C49:H49),0)</f>
        <v>13588574</v>
      </c>
    </row>
    <row r="50" spans="2:10" ht="20.100000000000001" customHeight="1" x14ac:dyDescent="0.25">
      <c r="B50" s="8" t="s">
        <v>2</v>
      </c>
      <c r="C50" s="27">
        <v>7714157</v>
      </c>
      <c r="D50" s="27">
        <v>18308676.541979615</v>
      </c>
      <c r="E50" s="27">
        <v>1884845.9999999998</v>
      </c>
      <c r="F50" s="27">
        <v>258983.72017510308</v>
      </c>
      <c r="G50" s="27">
        <v>3690857.9410844375</v>
      </c>
      <c r="H50" s="27">
        <v>1748276.7967608459</v>
      </c>
      <c r="I50" s="31">
        <f t="shared" ref="I50:I58" si="6">ROUND(SUM(C50:H50),0)</f>
        <v>33605798</v>
      </c>
    </row>
    <row r="51" spans="2:10" ht="20.100000000000001" customHeight="1" x14ac:dyDescent="0.25">
      <c r="B51" s="8" t="s">
        <v>3</v>
      </c>
      <c r="C51" s="27">
        <v>3433350</v>
      </c>
      <c r="D51" s="27">
        <v>1780163.9349618002</v>
      </c>
      <c r="E51" s="27">
        <v>1884845.9999999998</v>
      </c>
      <c r="F51" s="27">
        <v>135794.6228058991</v>
      </c>
      <c r="G51" s="27">
        <v>365881.41561243008</v>
      </c>
      <c r="H51" s="27">
        <v>193863.02661987022</v>
      </c>
      <c r="I51" s="31">
        <f t="shared" si="6"/>
        <v>7793899</v>
      </c>
    </row>
    <row r="52" spans="2:10" ht="20.100000000000001" customHeight="1" x14ac:dyDescent="0.25">
      <c r="B52" s="8" t="s">
        <v>4</v>
      </c>
      <c r="C52" s="27">
        <v>2003296</v>
      </c>
      <c r="D52" s="27">
        <v>455676.65277168545</v>
      </c>
      <c r="E52" s="27">
        <v>1884845.9999999998</v>
      </c>
      <c r="F52" s="27">
        <v>240005.86510263928</v>
      </c>
      <c r="G52" s="27">
        <v>541371.47573044442</v>
      </c>
      <c r="H52" s="27">
        <v>276769.006395231</v>
      </c>
      <c r="I52" s="31">
        <f t="shared" si="6"/>
        <v>5401965</v>
      </c>
    </row>
    <row r="53" spans="2:10" ht="20.100000000000001" customHeight="1" x14ac:dyDescent="0.25">
      <c r="B53" s="8" t="s">
        <v>5</v>
      </c>
      <c r="C53" s="27">
        <v>2266419</v>
      </c>
      <c r="D53" s="27">
        <v>1687044.0829716062</v>
      </c>
      <c r="E53" s="27">
        <v>1884845.9999999998</v>
      </c>
      <c r="F53" s="27">
        <v>3600310.5906753372</v>
      </c>
      <c r="G53" s="27">
        <v>34205.124147568647</v>
      </c>
      <c r="H53" s="27">
        <v>22347.202205488458</v>
      </c>
      <c r="I53" s="31">
        <f t="shared" si="6"/>
        <v>9495172</v>
      </c>
    </row>
    <row r="54" spans="2:10" ht="20.100000000000001" customHeight="1" x14ac:dyDescent="0.25">
      <c r="B54" s="8" t="s">
        <v>6</v>
      </c>
      <c r="C54" s="27">
        <v>2084818</v>
      </c>
      <c r="D54" s="27">
        <v>786677.95582310949</v>
      </c>
      <c r="E54" s="27">
        <v>1884845.9999999998</v>
      </c>
      <c r="F54" s="27">
        <v>1349598.1979684646</v>
      </c>
      <c r="G54" s="27">
        <v>7328.5146415524132</v>
      </c>
      <c r="H54" s="27">
        <v>1463.3315668739378</v>
      </c>
      <c r="I54" s="31">
        <f t="shared" si="6"/>
        <v>6114732</v>
      </c>
    </row>
    <row r="55" spans="2:10" ht="20.100000000000001" customHeight="1" x14ac:dyDescent="0.25">
      <c r="B55" s="8" t="s">
        <v>7</v>
      </c>
      <c r="C55" s="27">
        <v>2281655</v>
      </c>
      <c r="D55" s="27">
        <v>585935.97981146234</v>
      </c>
      <c r="E55" s="27">
        <v>1884845.9999999998</v>
      </c>
      <c r="F55" s="27">
        <v>999899.2174763059</v>
      </c>
      <c r="G55" s="27">
        <v>43708.073979422872</v>
      </c>
      <c r="H55" s="27">
        <v>17119.728732809424</v>
      </c>
      <c r="I55" s="31">
        <f t="shared" si="6"/>
        <v>5813164</v>
      </c>
    </row>
    <row r="56" spans="2:10" ht="20.100000000000001" customHeight="1" x14ac:dyDescent="0.25">
      <c r="B56" s="8" t="s">
        <v>76</v>
      </c>
      <c r="C56" s="27">
        <v>2620391</v>
      </c>
      <c r="D56" s="27">
        <v>6704790.0332887508</v>
      </c>
      <c r="E56" s="27">
        <v>1884845.9999999998</v>
      </c>
      <c r="F56" s="27">
        <v>560681.52764673391</v>
      </c>
      <c r="G56" s="27">
        <v>2254111.2060760059</v>
      </c>
      <c r="H56" s="27">
        <v>1199521.2329885103</v>
      </c>
      <c r="I56" s="31">
        <f t="shared" si="6"/>
        <v>15224341</v>
      </c>
    </row>
    <row r="57" spans="2:10" ht="20.100000000000001" customHeight="1" x14ac:dyDescent="0.25">
      <c r="B57" s="8" t="s">
        <v>8</v>
      </c>
      <c r="C57" s="27">
        <v>1663812</v>
      </c>
      <c r="D57" s="27">
        <v>938449.6559175665</v>
      </c>
      <c r="E57" s="27">
        <v>1884845.9999999998</v>
      </c>
      <c r="F57" s="27">
        <v>561711.1180245654</v>
      </c>
      <c r="G57" s="27">
        <v>658246.23491009593</v>
      </c>
      <c r="H57" s="27">
        <v>386207.99114777241</v>
      </c>
      <c r="I57" s="31">
        <f t="shared" si="6"/>
        <v>6093273</v>
      </c>
    </row>
    <row r="58" spans="2:10" ht="20.100000000000001" customHeight="1" x14ac:dyDescent="0.25">
      <c r="B58" s="8" t="s">
        <v>9</v>
      </c>
      <c r="C58" s="27">
        <v>1676990</v>
      </c>
      <c r="D58" s="27">
        <v>838681.25539226644</v>
      </c>
      <c r="E58" s="27">
        <v>1884845.9999999998</v>
      </c>
      <c r="F58" s="27">
        <v>1685884.6767818439</v>
      </c>
      <c r="G58" s="27">
        <v>42609.909286164417</v>
      </c>
      <c r="H58" s="27">
        <v>22184.158539724536</v>
      </c>
      <c r="I58" s="31">
        <f t="shared" si="6"/>
        <v>6151196</v>
      </c>
    </row>
    <row r="59" spans="2:10" ht="20.100000000000001" customHeight="1" thickBot="1" x14ac:dyDescent="0.3">
      <c r="B59" s="40" t="s">
        <v>10</v>
      </c>
      <c r="C59" s="28">
        <v>1186428</v>
      </c>
      <c r="D59" s="28">
        <v>540741.91877221828</v>
      </c>
      <c r="E59" s="28">
        <v>1884845.9999999998</v>
      </c>
      <c r="F59" s="28">
        <v>289537.51030643034</v>
      </c>
      <c r="G59" s="28">
        <v>395826.62633528735</v>
      </c>
      <c r="H59" s="28">
        <v>151200.94458606467</v>
      </c>
      <c r="I59" s="32">
        <f>Fondos!G8-SUM(I49:I58)</f>
        <v>4448581</v>
      </c>
    </row>
    <row r="60" spans="2:10" ht="20.100000000000001" customHeight="1" x14ac:dyDescent="0.25">
      <c r="B60" s="41" t="s">
        <v>0</v>
      </c>
      <c r="C60" s="29">
        <f t="shared" ref="C60:I60" si="7">SUM(C49:C59)</f>
        <v>30797474</v>
      </c>
      <c r="D60" s="29">
        <f t="shared" si="7"/>
        <v>37319950</v>
      </c>
      <c r="E60" s="29">
        <f t="shared" si="7"/>
        <v>20733305.999999996</v>
      </c>
      <c r="F60" s="29">
        <f t="shared" si="7"/>
        <v>12439984.000000002</v>
      </c>
      <c r="G60" s="29">
        <f t="shared" si="7"/>
        <v>8293322</v>
      </c>
      <c r="H60" s="29">
        <f t="shared" si="7"/>
        <v>4146659.0000000065</v>
      </c>
      <c r="I60" s="33">
        <f t="shared" si="7"/>
        <v>113730695</v>
      </c>
    </row>
    <row r="62" spans="2:10" ht="30" customHeight="1" x14ac:dyDescent="0.25">
      <c r="B62" s="1" t="s">
        <v>85</v>
      </c>
      <c r="C62" s="2"/>
      <c r="D62" s="2"/>
      <c r="E62" s="2"/>
      <c r="F62" s="2"/>
      <c r="G62" s="2"/>
      <c r="H62" s="2"/>
    </row>
    <row r="63" spans="2:10" ht="30" customHeight="1" x14ac:dyDescent="0.25">
      <c r="B63" s="13" t="s">
        <v>11</v>
      </c>
      <c r="C63" s="14" t="s">
        <v>59</v>
      </c>
      <c r="D63" s="14" t="s">
        <v>60</v>
      </c>
      <c r="E63" s="14" t="s">
        <v>61</v>
      </c>
      <c r="F63" s="14" t="s">
        <v>62</v>
      </c>
      <c r="G63" s="14" t="s">
        <v>63</v>
      </c>
      <c r="H63" s="15" t="s">
        <v>0</v>
      </c>
    </row>
    <row r="64" spans="2:10" ht="20.100000000000001" customHeight="1" x14ac:dyDescent="0.25">
      <c r="B64" s="8" t="s">
        <v>1</v>
      </c>
      <c r="C64" s="27">
        <v>10952235.428320466</v>
      </c>
      <c r="D64" s="27">
        <v>1560886.2727272727</v>
      </c>
      <c r="E64" s="27">
        <v>2233971.823814285</v>
      </c>
      <c r="F64" s="27">
        <v>209963.61282736427</v>
      </c>
      <c r="G64" s="27">
        <v>103459.86231061071</v>
      </c>
      <c r="H64" s="31">
        <f t="shared" ref="H64:H74" si="8">ROUND(SUM(C64:G64),0)</f>
        <v>15060517</v>
      </c>
      <c r="J64" s="4"/>
    </row>
    <row r="65" spans="2:11" ht="20.100000000000001" customHeight="1" x14ac:dyDescent="0.25">
      <c r="B65" s="8" t="s">
        <v>2</v>
      </c>
      <c r="C65" s="27">
        <v>42726646.278249294</v>
      </c>
      <c r="D65" s="27">
        <v>1560886.2727272727</v>
      </c>
      <c r="E65" s="27">
        <v>209808.22785767174</v>
      </c>
      <c r="F65" s="27">
        <v>2990043.1674127714</v>
      </c>
      <c r="G65" s="27">
        <v>1416315.0537529886</v>
      </c>
      <c r="H65" s="31">
        <f t="shared" si="8"/>
        <v>48903699</v>
      </c>
      <c r="J65" s="4"/>
    </row>
    <row r="66" spans="2:11" ht="20.100000000000001" customHeight="1" x14ac:dyDescent="0.25">
      <c r="B66" s="8" t="s">
        <v>3</v>
      </c>
      <c r="C66" s="27">
        <v>4154338.2227552966</v>
      </c>
      <c r="D66" s="27">
        <v>1560886.2727272727</v>
      </c>
      <c r="E66" s="27">
        <v>110010.11625071862</v>
      </c>
      <c r="F66" s="27">
        <v>296408.38100472174</v>
      </c>
      <c r="G66" s="27">
        <v>157054.00726198964</v>
      </c>
      <c r="H66" s="31">
        <f t="shared" si="8"/>
        <v>6278697</v>
      </c>
      <c r="J66" s="4"/>
    </row>
    <row r="67" spans="2:11" ht="20.100000000000001" customHeight="1" x14ac:dyDescent="0.25">
      <c r="B67" s="8" t="s">
        <v>4</v>
      </c>
      <c r="C67" s="27">
        <v>1063404.8351660536</v>
      </c>
      <c r="D67" s="27">
        <v>1560886.2727272727</v>
      </c>
      <c r="E67" s="27">
        <v>194433.86325050163</v>
      </c>
      <c r="F67" s="27">
        <v>438576.64203796897</v>
      </c>
      <c r="G67" s="27">
        <v>224218.38681820314</v>
      </c>
      <c r="H67" s="31">
        <f t="shared" si="8"/>
        <v>3481520</v>
      </c>
      <c r="J67" s="4"/>
    </row>
    <row r="68" spans="2:11" ht="20.100000000000001" customHeight="1" x14ac:dyDescent="0.25">
      <c r="B68" s="8" t="s">
        <v>5</v>
      </c>
      <c r="C68" s="27">
        <v>3937026.0118838423</v>
      </c>
      <c r="D68" s="27">
        <v>1560886.2727272727</v>
      </c>
      <c r="E68" s="27">
        <v>2916688.2932103947</v>
      </c>
      <c r="F68" s="27">
        <v>27710.304590561704</v>
      </c>
      <c r="G68" s="27">
        <v>18103.117587927729</v>
      </c>
      <c r="H68" s="31">
        <f t="shared" si="8"/>
        <v>8460414</v>
      </c>
      <c r="J68" s="4"/>
    </row>
    <row r="69" spans="2:11" ht="20.100000000000001" customHeight="1" x14ac:dyDescent="0.25">
      <c r="B69" s="8" t="s">
        <v>6</v>
      </c>
      <c r="C69" s="27">
        <v>1835856.9324375603</v>
      </c>
      <c r="D69" s="27">
        <v>1560886.2727272727</v>
      </c>
      <c r="E69" s="27">
        <v>1093338.2455245599</v>
      </c>
      <c r="F69" s="27">
        <v>5936.9868689175164</v>
      </c>
      <c r="G69" s="27">
        <v>1185.5624416889623</v>
      </c>
      <c r="H69" s="31">
        <f t="shared" si="8"/>
        <v>4497204</v>
      </c>
      <c r="J69" s="4"/>
    </row>
    <row r="70" spans="2:11" ht="20.100000000000001" customHeight="1" x14ac:dyDescent="0.25">
      <c r="B70" s="8" t="s">
        <v>7</v>
      </c>
      <c r="C70" s="27">
        <v>1367388.8057228662</v>
      </c>
      <c r="D70" s="27">
        <v>1560886.2727272727</v>
      </c>
      <c r="E70" s="27">
        <v>810039.65312235081</v>
      </c>
      <c r="F70" s="27">
        <v>35408.84803725245</v>
      </c>
      <c r="G70" s="27">
        <v>13867.420390258078</v>
      </c>
      <c r="H70" s="31">
        <f t="shared" si="8"/>
        <v>3787591</v>
      </c>
      <c r="J70" s="4"/>
    </row>
    <row r="71" spans="2:11" ht="20.100000000000001" customHeight="1" x14ac:dyDescent="0.25">
      <c r="B71" s="8" t="s">
        <v>76</v>
      </c>
      <c r="C71" s="27">
        <v>15646854.182245821</v>
      </c>
      <c r="D71" s="27">
        <v>1560886.2727272727</v>
      </c>
      <c r="E71" s="27">
        <v>454220.04760978057</v>
      </c>
      <c r="F71" s="27">
        <v>1826103.8267801299</v>
      </c>
      <c r="G71" s="27">
        <v>971759.67063699663</v>
      </c>
      <c r="H71" s="31">
        <f t="shared" si="8"/>
        <v>20459824</v>
      </c>
      <c r="J71" s="4"/>
    </row>
    <row r="72" spans="2:11" ht="20.100000000000001" customHeight="1" x14ac:dyDescent="0.25">
      <c r="B72" s="8" t="s">
        <v>8</v>
      </c>
      <c r="C72" s="27">
        <v>2190043.9612004408</v>
      </c>
      <c r="D72" s="27">
        <v>1560886.2727272727</v>
      </c>
      <c r="E72" s="27">
        <v>455054.14070430445</v>
      </c>
      <c r="F72" s="27">
        <v>533259.39079352049</v>
      </c>
      <c r="G72" s="27">
        <v>312876.23457446136</v>
      </c>
      <c r="H72" s="31">
        <f t="shared" si="8"/>
        <v>5052120</v>
      </c>
      <c r="J72" s="4"/>
    </row>
    <row r="73" spans="2:11" ht="20.100000000000001" customHeight="1" x14ac:dyDescent="0.25">
      <c r="B73" s="8" t="s">
        <v>9</v>
      </c>
      <c r="C73" s="27">
        <v>1957216.1459721152</v>
      </c>
      <c r="D73" s="27">
        <v>1560886.2727272727</v>
      </c>
      <c r="E73" s="27">
        <v>1365771.0846413495</v>
      </c>
      <c r="F73" s="27">
        <v>34519.20126943168</v>
      </c>
      <c r="G73" s="27">
        <v>17973.295389830135</v>
      </c>
      <c r="H73" s="31">
        <f t="shared" si="8"/>
        <v>4936366</v>
      </c>
      <c r="J73" s="4"/>
    </row>
    <row r="74" spans="2:11" ht="20.100000000000001" customHeight="1" thickBot="1" x14ac:dyDescent="0.3">
      <c r="B74" s="40" t="s">
        <v>10</v>
      </c>
      <c r="C74" s="28">
        <v>1261920.1960462546</v>
      </c>
      <c r="D74" s="28">
        <v>1560886.2727272727</v>
      </c>
      <c r="E74" s="28">
        <v>234560.50401408342</v>
      </c>
      <c r="F74" s="28">
        <v>320667.63837736053</v>
      </c>
      <c r="G74" s="28">
        <v>122485.38883502921</v>
      </c>
      <c r="H74" s="32">
        <f t="shared" si="8"/>
        <v>3500520</v>
      </c>
      <c r="J74" s="4"/>
    </row>
    <row r="75" spans="2:11" ht="20.100000000000001" customHeight="1" x14ac:dyDescent="0.25">
      <c r="B75" s="41" t="s">
        <v>0</v>
      </c>
      <c r="C75" s="29">
        <f t="shared" ref="C75:H75" si="9">SUM(C64:C74)</f>
        <v>87092931.000000015</v>
      </c>
      <c r="D75" s="29">
        <f t="shared" si="9"/>
        <v>17169749.000000004</v>
      </c>
      <c r="E75" s="29">
        <f t="shared" si="9"/>
        <v>10077896.000000002</v>
      </c>
      <c r="F75" s="29">
        <f t="shared" si="9"/>
        <v>6718598.0000000019</v>
      </c>
      <c r="G75" s="29">
        <f t="shared" si="9"/>
        <v>3359297.9999999842</v>
      </c>
      <c r="H75" s="33">
        <f t="shared" si="9"/>
        <v>124418472</v>
      </c>
      <c r="J75" s="4"/>
    </row>
    <row r="77" spans="2:11" ht="30" customHeight="1" x14ac:dyDescent="0.25">
      <c r="B77" s="1" t="s">
        <v>102</v>
      </c>
      <c r="C77" s="2"/>
      <c r="D77" s="2"/>
      <c r="E77" s="2"/>
      <c r="F77" s="2"/>
      <c r="G77" s="2"/>
      <c r="H77" s="2"/>
      <c r="I77" s="2"/>
    </row>
    <row r="78" spans="2:11" ht="30" customHeight="1" x14ac:dyDescent="0.25">
      <c r="B78" s="13" t="s">
        <v>11</v>
      </c>
      <c r="C78" s="14" t="s">
        <v>53</v>
      </c>
      <c r="D78" s="14" t="s">
        <v>54</v>
      </c>
      <c r="E78" s="14" t="s">
        <v>55</v>
      </c>
      <c r="F78" s="14" t="s">
        <v>58</v>
      </c>
      <c r="G78" s="14" t="s">
        <v>56</v>
      </c>
      <c r="H78" s="14" t="s">
        <v>57</v>
      </c>
      <c r="I78" s="15" t="s">
        <v>0</v>
      </c>
    </row>
    <row r="79" spans="2:11" ht="20.100000000000001" customHeight="1" x14ac:dyDescent="0.25">
      <c r="B79" s="8" t="s">
        <v>1</v>
      </c>
      <c r="C79" s="27">
        <v>5798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31">
        <f t="shared" ref="I79:I88" si="10">ROUND(SUM(C79:H79),0)</f>
        <v>5798</v>
      </c>
      <c r="K79" s="4"/>
    </row>
    <row r="80" spans="2:11" ht="20.100000000000001" customHeight="1" x14ac:dyDescent="0.25">
      <c r="B80" s="8" t="s">
        <v>2</v>
      </c>
      <c r="C80" s="27">
        <v>11481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31">
        <f t="shared" si="10"/>
        <v>11481</v>
      </c>
      <c r="K80" s="4"/>
    </row>
    <row r="81" spans="2:11" ht="20.100000000000001" customHeight="1" x14ac:dyDescent="0.25">
      <c r="B81" s="8" t="s">
        <v>3</v>
      </c>
      <c r="C81" s="27">
        <v>5214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31">
        <f t="shared" si="10"/>
        <v>5214</v>
      </c>
      <c r="K81" s="4"/>
    </row>
    <row r="82" spans="2:11" ht="20.100000000000001" customHeight="1" x14ac:dyDescent="0.25">
      <c r="B82" s="8" t="s">
        <v>4</v>
      </c>
      <c r="C82" s="27">
        <v>3009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31">
        <f t="shared" si="10"/>
        <v>3009</v>
      </c>
      <c r="K82" s="4"/>
    </row>
    <row r="83" spans="2:11" ht="20.100000000000001" customHeight="1" x14ac:dyDescent="0.25">
      <c r="B83" s="8" t="s">
        <v>5</v>
      </c>
      <c r="C83" s="27">
        <v>3364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31">
        <f t="shared" si="10"/>
        <v>3364</v>
      </c>
      <c r="K83" s="4"/>
    </row>
    <row r="84" spans="2:11" ht="20.100000000000001" customHeight="1" x14ac:dyDescent="0.25">
      <c r="B84" s="8" t="s">
        <v>6</v>
      </c>
      <c r="C84" s="27">
        <v>3143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31">
        <f t="shared" si="10"/>
        <v>3143</v>
      </c>
      <c r="K84" s="4"/>
    </row>
    <row r="85" spans="2:11" ht="20.100000000000001" customHeight="1" x14ac:dyDescent="0.25">
      <c r="B85" s="8" t="s">
        <v>7</v>
      </c>
      <c r="C85" s="27">
        <v>3463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31">
        <f t="shared" si="10"/>
        <v>3463</v>
      </c>
      <c r="K85" s="4"/>
    </row>
    <row r="86" spans="2:11" ht="20.100000000000001" customHeight="1" x14ac:dyDescent="0.25">
      <c r="B86" s="8" t="s">
        <v>76</v>
      </c>
      <c r="C86" s="27">
        <v>3858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31">
        <f t="shared" si="10"/>
        <v>3858</v>
      </c>
      <c r="K86" s="4"/>
    </row>
    <row r="87" spans="2:11" ht="20.100000000000001" customHeight="1" x14ac:dyDescent="0.25">
      <c r="B87" s="8" t="s">
        <v>8</v>
      </c>
      <c r="C87" s="27">
        <v>2556</v>
      </c>
      <c r="D87" s="27">
        <v>0</v>
      </c>
      <c r="E87" s="27">
        <v>0</v>
      </c>
      <c r="F87" s="27">
        <v>0</v>
      </c>
      <c r="G87" s="27">
        <v>0</v>
      </c>
      <c r="H87" s="27">
        <v>0</v>
      </c>
      <c r="I87" s="31">
        <f t="shared" si="10"/>
        <v>2556</v>
      </c>
      <c r="K87" s="4"/>
    </row>
    <row r="88" spans="2:11" ht="20.100000000000001" customHeight="1" x14ac:dyDescent="0.25">
      <c r="B88" s="8" t="s">
        <v>9</v>
      </c>
      <c r="C88" s="27">
        <v>2492</v>
      </c>
      <c r="D88" s="27">
        <v>0</v>
      </c>
      <c r="E88" s="27">
        <v>0</v>
      </c>
      <c r="F88" s="27">
        <v>0</v>
      </c>
      <c r="G88" s="27">
        <v>0</v>
      </c>
      <c r="H88" s="27">
        <v>0</v>
      </c>
      <c r="I88" s="31">
        <f t="shared" si="10"/>
        <v>2492</v>
      </c>
      <c r="K88" s="4"/>
    </row>
    <row r="89" spans="2:11" ht="20.100000000000001" customHeight="1" thickBot="1" x14ac:dyDescent="0.3">
      <c r="B89" s="40" t="s">
        <v>10</v>
      </c>
      <c r="C89" s="28">
        <v>2382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32">
        <f>Fondos!G12-SUM(I79:I88)</f>
        <v>2382</v>
      </c>
      <c r="K89" s="4"/>
    </row>
    <row r="90" spans="2:11" ht="20.100000000000001" customHeight="1" x14ac:dyDescent="0.25">
      <c r="B90" s="41" t="s">
        <v>0</v>
      </c>
      <c r="C90" s="29">
        <f t="shared" ref="C90:H90" si="11">SUM(C79:C89)</f>
        <v>46760</v>
      </c>
      <c r="D90" s="29">
        <f t="shared" si="11"/>
        <v>0</v>
      </c>
      <c r="E90" s="29">
        <f t="shared" si="11"/>
        <v>0</v>
      </c>
      <c r="F90" s="29">
        <f t="shared" si="11"/>
        <v>0</v>
      </c>
      <c r="G90" s="29">
        <f t="shared" si="11"/>
        <v>0</v>
      </c>
      <c r="H90" s="29">
        <f t="shared" si="11"/>
        <v>0</v>
      </c>
      <c r="I90" s="33">
        <f>SUM(I79:I89)</f>
        <v>46760</v>
      </c>
    </row>
    <row r="92" spans="2:11" ht="30" customHeight="1" x14ac:dyDescent="0.25">
      <c r="B92" s="1" t="s">
        <v>86</v>
      </c>
      <c r="C92" s="2"/>
      <c r="D92" s="2"/>
      <c r="E92" s="2"/>
      <c r="F92" s="2"/>
      <c r="G92" s="2"/>
      <c r="H92" s="2"/>
      <c r="I92" s="2"/>
    </row>
    <row r="93" spans="2:11" ht="30" customHeight="1" x14ac:dyDescent="0.25">
      <c r="B93" s="13" t="s">
        <v>11</v>
      </c>
      <c r="C93" s="14" t="s">
        <v>53</v>
      </c>
      <c r="D93" s="14" t="s">
        <v>54</v>
      </c>
      <c r="E93" s="14" t="s">
        <v>55</v>
      </c>
      <c r="F93" s="14" t="s">
        <v>58</v>
      </c>
      <c r="G93" s="14" t="s">
        <v>56</v>
      </c>
      <c r="H93" s="14" t="s">
        <v>57</v>
      </c>
      <c r="I93" s="15" t="s">
        <v>0</v>
      </c>
    </row>
    <row r="94" spans="2:11" ht="20.100000000000001" customHeight="1" x14ac:dyDescent="0.25">
      <c r="B94" s="8" t="s">
        <v>1</v>
      </c>
      <c r="C94" s="27">
        <v>1091673</v>
      </c>
      <c r="D94" s="27">
        <v>408404.03056859976</v>
      </c>
      <c r="E94" s="27">
        <v>164023.27272727274</v>
      </c>
      <c r="F94" s="27">
        <v>239969.7978440939</v>
      </c>
      <c r="G94" s="27">
        <v>22554.016368942936</v>
      </c>
      <c r="H94" s="27">
        <v>11113.882491090568</v>
      </c>
      <c r="I94" s="31">
        <f>ROUND(SUM(C94:H94),0)</f>
        <v>1937738</v>
      </c>
    </row>
    <row r="95" spans="2:11" ht="20.100000000000001" customHeight="1" x14ac:dyDescent="0.25">
      <c r="B95" s="8" t="s">
        <v>2</v>
      </c>
      <c r="C95" s="27">
        <v>2179639</v>
      </c>
      <c r="D95" s="27">
        <v>1593257.8026577183</v>
      </c>
      <c r="E95" s="27">
        <v>164023.27272727274</v>
      </c>
      <c r="F95" s="27">
        <v>22537.275308633696</v>
      </c>
      <c r="G95" s="27">
        <v>321186.52195760183</v>
      </c>
      <c r="H95" s="27">
        <v>152140.12734877318</v>
      </c>
      <c r="I95" s="31">
        <f t="shared" ref="I95:I103" si="12">ROUND(SUM(C95:H95),0)</f>
        <v>4432784</v>
      </c>
    </row>
    <row r="96" spans="2:11" ht="20.100000000000001" customHeight="1" x14ac:dyDescent="0.25">
      <c r="B96" s="8" t="s">
        <v>3</v>
      </c>
      <c r="C96" s="27">
        <v>970685</v>
      </c>
      <c r="D96" s="27">
        <v>154913.44078773507</v>
      </c>
      <c r="E96" s="27">
        <v>164023.27272727274</v>
      </c>
      <c r="F96" s="27">
        <v>11817.116525854994</v>
      </c>
      <c r="G96" s="27">
        <v>31839.800177991117</v>
      </c>
      <c r="H96" s="27">
        <v>16867.369781146059</v>
      </c>
      <c r="I96" s="31">
        <f t="shared" si="12"/>
        <v>1350146</v>
      </c>
    </row>
    <row r="97" spans="2:9" ht="20.100000000000001" customHeight="1" x14ac:dyDescent="0.25">
      <c r="B97" s="8" t="s">
        <v>4</v>
      </c>
      <c r="C97" s="27">
        <v>566304</v>
      </c>
      <c r="D97" s="27">
        <v>39653.897476029131</v>
      </c>
      <c r="E97" s="27">
        <v>164023.27272727274</v>
      </c>
      <c r="F97" s="27">
        <v>20885.784843340021</v>
      </c>
      <c r="G97" s="27">
        <v>47111.328626705792</v>
      </c>
      <c r="H97" s="27">
        <v>24086.716326652328</v>
      </c>
      <c r="I97" s="31">
        <f t="shared" si="12"/>
        <v>862065</v>
      </c>
    </row>
    <row r="98" spans="2:9" ht="20.100000000000001" customHeight="1" x14ac:dyDescent="0.25">
      <c r="B98" s="8" t="s">
        <v>5</v>
      </c>
      <c r="C98" s="27">
        <v>640281</v>
      </c>
      <c r="D98" s="27">
        <v>146809.96425159511</v>
      </c>
      <c r="E98" s="27">
        <v>164023.27272727274</v>
      </c>
      <c r="F98" s="27">
        <v>313306.14497227385</v>
      </c>
      <c r="G98" s="27">
        <v>2976.6046359556203</v>
      </c>
      <c r="H98" s="27">
        <v>1945.0134129028302</v>
      </c>
      <c r="I98" s="31">
        <f t="shared" si="12"/>
        <v>1269342</v>
      </c>
    </row>
    <row r="99" spans="2:9" ht="20.100000000000001" customHeight="1" x14ac:dyDescent="0.25">
      <c r="B99" s="8" t="s">
        <v>6</v>
      </c>
      <c r="C99" s="27">
        <v>589280</v>
      </c>
      <c r="D99" s="27">
        <v>68458.295629404995</v>
      </c>
      <c r="E99" s="27">
        <v>164023.27272727274</v>
      </c>
      <c r="F99" s="27">
        <v>117444.70317704244</v>
      </c>
      <c r="G99" s="27">
        <v>637.74335572069936</v>
      </c>
      <c r="H99" s="27">
        <v>128.98511055926792</v>
      </c>
      <c r="I99" s="31">
        <f t="shared" si="12"/>
        <v>939973</v>
      </c>
    </row>
    <row r="100" spans="2:9" ht="20.100000000000001" customHeight="1" x14ac:dyDescent="0.25">
      <c r="B100" s="8" t="s">
        <v>7</v>
      </c>
      <c r="C100" s="27">
        <v>645059</v>
      </c>
      <c r="D100" s="27">
        <v>50989.325719529486</v>
      </c>
      <c r="E100" s="27">
        <v>164023.27272727274</v>
      </c>
      <c r="F100" s="27">
        <v>87013.206582694154</v>
      </c>
      <c r="G100" s="27">
        <v>3803.5720927236916</v>
      </c>
      <c r="H100" s="27">
        <v>1487.6228777798824</v>
      </c>
      <c r="I100" s="31">
        <f t="shared" si="12"/>
        <v>952376</v>
      </c>
    </row>
    <row r="101" spans="2:9" ht="20.100000000000001" customHeight="1" x14ac:dyDescent="0.25">
      <c r="B101" s="8" t="s">
        <v>76</v>
      </c>
      <c r="C101" s="27">
        <v>740131</v>
      </c>
      <c r="D101" s="27">
        <v>583464.29416814458</v>
      </c>
      <c r="E101" s="27">
        <v>164023.27272727274</v>
      </c>
      <c r="F101" s="27">
        <v>48791.614934313984</v>
      </c>
      <c r="G101" s="27">
        <v>196157.68201918021</v>
      </c>
      <c r="H101" s="27">
        <v>104386.13615108863</v>
      </c>
      <c r="I101" s="31">
        <f t="shared" si="12"/>
        <v>1836954</v>
      </c>
    </row>
    <row r="102" spans="2:9" ht="20.100000000000001" customHeight="1" x14ac:dyDescent="0.25">
      <c r="B102" s="8" t="s">
        <v>8</v>
      </c>
      <c r="C102" s="27">
        <v>469654</v>
      </c>
      <c r="D102" s="27">
        <v>81665.773780197356</v>
      </c>
      <c r="E102" s="27">
        <v>164023.27272727274</v>
      </c>
      <c r="F102" s="27">
        <v>48881.211924366566</v>
      </c>
      <c r="G102" s="27">
        <v>57282.025522862954</v>
      </c>
      <c r="H102" s="27">
        <v>33605.716045300476</v>
      </c>
      <c r="I102" s="31">
        <f t="shared" si="12"/>
        <v>855112</v>
      </c>
    </row>
    <row r="103" spans="2:9" ht="20.100000000000001" customHeight="1" x14ac:dyDescent="0.25">
      <c r="B103" s="8" t="s">
        <v>9</v>
      </c>
      <c r="C103" s="27">
        <v>480420</v>
      </c>
      <c r="D103" s="27">
        <v>72983.727198012915</v>
      </c>
      <c r="E103" s="27">
        <v>164023.27272727274</v>
      </c>
      <c r="F103" s="27">
        <v>146709.01736043539</v>
      </c>
      <c r="G103" s="27">
        <v>3708.0074018050577</v>
      </c>
      <c r="H103" s="27">
        <v>1927.9753124740673</v>
      </c>
      <c r="I103" s="31">
        <f t="shared" si="12"/>
        <v>869772</v>
      </c>
    </row>
    <row r="104" spans="2:9" ht="20.100000000000001" customHeight="1" thickBot="1" x14ac:dyDescent="0.3">
      <c r="B104" s="40" t="s">
        <v>10</v>
      </c>
      <c r="C104" s="28">
        <v>335484</v>
      </c>
      <c r="D104" s="28">
        <v>47056.447763033611</v>
      </c>
      <c r="E104" s="28">
        <v>164023.27272727274</v>
      </c>
      <c r="F104" s="28">
        <v>25196.126526951062</v>
      </c>
      <c r="G104" s="28">
        <v>34445.69784051022</v>
      </c>
      <c r="H104" s="28">
        <v>13159.455142232357</v>
      </c>
      <c r="I104" s="32">
        <f>Fondos!G13-SUM(I94:I103)</f>
        <v>619365</v>
      </c>
    </row>
    <row r="105" spans="2:9" ht="20.100000000000001" customHeight="1" x14ac:dyDescent="0.25">
      <c r="B105" s="41" t="s">
        <v>0</v>
      </c>
      <c r="C105" s="29">
        <f t="shared" ref="C105:I105" si="13">SUM(C94:C104)</f>
        <v>8708610</v>
      </c>
      <c r="D105" s="29">
        <f t="shared" si="13"/>
        <v>3247657</v>
      </c>
      <c r="E105" s="29">
        <f t="shared" si="13"/>
        <v>1804256</v>
      </c>
      <c r="F105" s="29">
        <f t="shared" si="13"/>
        <v>1082552.0000000002</v>
      </c>
      <c r="G105" s="29">
        <f t="shared" si="13"/>
        <v>721703</v>
      </c>
      <c r="H105" s="29">
        <f t="shared" si="13"/>
        <v>360848.99999999965</v>
      </c>
      <c r="I105" s="33">
        <f t="shared" si="13"/>
        <v>15925627</v>
      </c>
    </row>
    <row r="107" spans="2:9" ht="30" customHeight="1" x14ac:dyDescent="0.25">
      <c r="B107" s="1" t="s">
        <v>87</v>
      </c>
      <c r="C107" s="2"/>
      <c r="D107" s="2"/>
      <c r="E107" s="2"/>
      <c r="F107" s="2"/>
      <c r="G107" s="2"/>
      <c r="H107" s="2"/>
      <c r="I107" s="2"/>
    </row>
    <row r="108" spans="2:9" ht="30" customHeight="1" x14ac:dyDescent="0.25">
      <c r="B108" s="13" t="s">
        <v>11</v>
      </c>
      <c r="C108" s="14" t="s">
        <v>53</v>
      </c>
      <c r="D108" s="14" t="s">
        <v>54</v>
      </c>
      <c r="E108" s="14" t="s">
        <v>55</v>
      </c>
      <c r="F108" s="14" t="s">
        <v>58</v>
      </c>
      <c r="G108" s="14" t="s">
        <v>56</v>
      </c>
      <c r="H108" s="14" t="s">
        <v>57</v>
      </c>
      <c r="I108" s="15" t="s">
        <v>0</v>
      </c>
    </row>
    <row r="109" spans="2:9" ht="20.100000000000001" customHeight="1" x14ac:dyDescent="0.25">
      <c r="B109" s="8" t="s">
        <v>1</v>
      </c>
      <c r="C109" s="27">
        <v>3623693</v>
      </c>
      <c r="D109" s="27">
        <v>3217516.6291826898</v>
      </c>
      <c r="E109" s="27">
        <v>1292217.9090909087</v>
      </c>
      <c r="F109" s="27">
        <v>1890547.0931146559</v>
      </c>
      <c r="G109" s="27">
        <v>177686.28384512881</v>
      </c>
      <c r="H109" s="27">
        <v>87555.084766617045</v>
      </c>
      <c r="I109" s="31">
        <f>ROUND(SUM(C109:H109),0)</f>
        <v>10289216</v>
      </c>
    </row>
    <row r="110" spans="2:9" ht="20.100000000000001" customHeight="1" x14ac:dyDescent="0.25">
      <c r="B110" s="8" t="s">
        <v>2</v>
      </c>
      <c r="C110" s="27">
        <v>7243869</v>
      </c>
      <c r="D110" s="27">
        <v>12552112.83661709</v>
      </c>
      <c r="E110" s="27">
        <v>1292217.9090909087</v>
      </c>
      <c r="F110" s="27">
        <v>177554.76190859659</v>
      </c>
      <c r="G110" s="27">
        <v>2530389.2031564973</v>
      </c>
      <c r="H110" s="27">
        <v>1198589.2892269045</v>
      </c>
      <c r="I110" s="31">
        <f t="shared" ref="I110:I118" si="14">ROUND(SUM(C110:H110),0)</f>
        <v>24994733</v>
      </c>
    </row>
    <row r="111" spans="2:9" ht="20.100000000000001" customHeight="1" x14ac:dyDescent="0.25">
      <c r="B111" s="8" t="s">
        <v>3</v>
      </c>
      <c r="C111" s="27">
        <v>3259967</v>
      </c>
      <c r="D111" s="27">
        <v>1220449.6883257939</v>
      </c>
      <c r="E111" s="27">
        <v>1292217.9090909087</v>
      </c>
      <c r="F111" s="27">
        <v>93098.446128070413</v>
      </c>
      <c r="G111" s="27">
        <v>250842.05311605294</v>
      </c>
      <c r="H111" s="27">
        <v>132908.90333917364</v>
      </c>
      <c r="I111" s="31">
        <f t="shared" si="14"/>
        <v>6249484</v>
      </c>
    </row>
    <row r="112" spans="2:9" ht="20.100000000000001" customHeight="1" x14ac:dyDescent="0.25">
      <c r="B112" s="8" t="s">
        <v>4</v>
      </c>
      <c r="C112" s="27">
        <v>1893466</v>
      </c>
      <c r="D112" s="27">
        <v>312404.05331797624</v>
      </c>
      <c r="E112" s="27">
        <v>1292217.9090909087</v>
      </c>
      <c r="F112" s="27">
        <v>164543.87251119001</v>
      </c>
      <c r="G112" s="27">
        <v>371155.04279818531</v>
      </c>
      <c r="H112" s="27">
        <v>189748.12228173995</v>
      </c>
      <c r="I112" s="31">
        <f t="shared" si="14"/>
        <v>4223535</v>
      </c>
    </row>
    <row r="113" spans="2:9" ht="20.100000000000001" customHeight="1" x14ac:dyDescent="0.25">
      <c r="B113" s="8" t="s">
        <v>5</v>
      </c>
      <c r="C113" s="27">
        <v>2124017</v>
      </c>
      <c r="D113" s="27">
        <v>1156608.3239961572</v>
      </c>
      <c r="E113" s="27">
        <v>1292217.9090909087</v>
      </c>
      <c r="F113" s="27">
        <v>2468310.7080713385</v>
      </c>
      <c r="G113" s="27">
        <v>23450.449249803623</v>
      </c>
      <c r="H113" s="27">
        <v>15320.609591791406</v>
      </c>
      <c r="I113" s="31">
        <f t="shared" si="14"/>
        <v>7079925</v>
      </c>
    </row>
    <row r="114" spans="2:9" ht="20.100000000000001" customHeight="1" x14ac:dyDescent="0.25">
      <c r="B114" s="8" t="s">
        <v>6</v>
      </c>
      <c r="C114" s="27">
        <v>1970687</v>
      </c>
      <c r="D114" s="27">
        <v>539332.83735336945</v>
      </c>
      <c r="E114" s="27">
        <v>1292217.9090909087</v>
      </c>
      <c r="F114" s="27">
        <v>925261.19614988007</v>
      </c>
      <c r="G114" s="27">
        <v>5024.3045438671079</v>
      </c>
      <c r="H114" s="27">
        <v>1001.7528619756922</v>
      </c>
      <c r="I114" s="31">
        <f t="shared" si="14"/>
        <v>4733525</v>
      </c>
    </row>
    <row r="115" spans="2:9" ht="20.100000000000001" customHeight="1" x14ac:dyDescent="0.25">
      <c r="B115" s="8" t="s">
        <v>7</v>
      </c>
      <c r="C115" s="27">
        <v>2165440</v>
      </c>
      <c r="D115" s="27">
        <v>401707.60113456246</v>
      </c>
      <c r="E115" s="27">
        <v>1292217.9090909087</v>
      </c>
      <c r="F115" s="27">
        <v>685513.61981966277</v>
      </c>
      <c r="G115" s="27">
        <v>29965.509443530998</v>
      </c>
      <c r="H115" s="27">
        <v>11737.360511335544</v>
      </c>
      <c r="I115" s="31">
        <f t="shared" si="14"/>
        <v>4586582</v>
      </c>
    </row>
    <row r="116" spans="2:9" ht="20.100000000000001" customHeight="1" x14ac:dyDescent="0.25">
      <c r="B116" s="8" t="s">
        <v>76</v>
      </c>
      <c r="C116" s="27">
        <v>2445161</v>
      </c>
      <c r="D116" s="27">
        <v>4596688.3980225883</v>
      </c>
      <c r="E116" s="27">
        <v>1292217.9090909087</v>
      </c>
      <c r="F116" s="27">
        <v>384393.56373657595</v>
      </c>
      <c r="G116" s="27">
        <v>1545380.1662420335</v>
      </c>
      <c r="H116" s="27">
        <v>822371.96290789358</v>
      </c>
      <c r="I116" s="31">
        <f t="shared" si="14"/>
        <v>11086213</v>
      </c>
    </row>
    <row r="117" spans="2:9" ht="20.100000000000001" customHeight="1" x14ac:dyDescent="0.25">
      <c r="B117" s="8" t="s">
        <v>8</v>
      </c>
      <c r="C117" s="27">
        <v>1568568</v>
      </c>
      <c r="D117" s="27">
        <v>643384.89707613352</v>
      </c>
      <c r="E117" s="27">
        <v>1292217.9090909087</v>
      </c>
      <c r="F117" s="27">
        <v>385099.43310271075</v>
      </c>
      <c r="G117" s="27">
        <v>451282.38269325939</v>
      </c>
      <c r="H117" s="27">
        <v>264778.37803698797</v>
      </c>
      <c r="I117" s="31">
        <f t="shared" si="14"/>
        <v>4605331</v>
      </c>
    </row>
    <row r="118" spans="2:9" ht="20.100000000000001" customHeight="1" x14ac:dyDescent="0.25">
      <c r="B118" s="8" t="s">
        <v>9</v>
      </c>
      <c r="C118" s="27">
        <v>1492148</v>
      </c>
      <c r="D118" s="27">
        <v>574985.4025495362</v>
      </c>
      <c r="E118" s="27">
        <v>1292217.9090909087</v>
      </c>
      <c r="F118" s="27">
        <v>1155813.3931699067</v>
      </c>
      <c r="G118" s="27">
        <v>29212.626475000267</v>
      </c>
      <c r="H118" s="27">
        <v>15208.668714648113</v>
      </c>
      <c r="I118" s="31">
        <f t="shared" si="14"/>
        <v>4559586</v>
      </c>
    </row>
    <row r="119" spans="2:9" ht="20.100000000000001" customHeight="1" thickBot="1" x14ac:dyDescent="0.3">
      <c r="B119" s="40" t="s">
        <v>10</v>
      </c>
      <c r="C119" s="28">
        <v>1113348</v>
      </c>
      <c r="D119" s="28">
        <v>370723.33242410468</v>
      </c>
      <c r="E119" s="28">
        <v>1292217.9090909087</v>
      </c>
      <c r="F119" s="28">
        <v>198501.91228741239</v>
      </c>
      <c r="G119" s="28">
        <v>271371.97843664134</v>
      </c>
      <c r="H119" s="28">
        <v>103658.867760933</v>
      </c>
      <c r="I119" s="32">
        <f>Fondos!G14-SUM(I109:I118)</f>
        <v>3349822</v>
      </c>
    </row>
    <row r="120" spans="2:9" ht="20.100000000000001" customHeight="1" x14ac:dyDescent="0.25">
      <c r="B120" s="41" t="s">
        <v>0</v>
      </c>
      <c r="C120" s="29">
        <f t="shared" ref="C120:I120" si="15">SUM(C109:C119)</f>
        <v>28900364</v>
      </c>
      <c r="D120" s="29">
        <f t="shared" si="15"/>
        <v>25585913.999999996</v>
      </c>
      <c r="E120" s="29">
        <f t="shared" si="15"/>
        <v>14214396.999999993</v>
      </c>
      <c r="F120" s="29">
        <f t="shared" si="15"/>
        <v>8528638</v>
      </c>
      <c r="G120" s="29">
        <f t="shared" si="15"/>
        <v>5685760</v>
      </c>
      <c r="H120" s="29">
        <f t="shared" si="15"/>
        <v>2842879.0000000005</v>
      </c>
      <c r="I120" s="33">
        <f t="shared" si="15"/>
        <v>85757952</v>
      </c>
    </row>
    <row r="122" spans="2:9" ht="50.1" customHeight="1" x14ac:dyDescent="0.25">
      <c r="B122" s="1" t="s">
        <v>106</v>
      </c>
      <c r="C122" s="2"/>
      <c r="D122" s="2"/>
      <c r="E122" s="2"/>
      <c r="F122" s="2"/>
    </row>
    <row r="123" spans="2:9" ht="30" customHeight="1" x14ac:dyDescent="0.25">
      <c r="B123" s="13" t="s">
        <v>11</v>
      </c>
      <c r="C123" s="14" t="s">
        <v>66</v>
      </c>
      <c r="D123" s="14" t="s">
        <v>67</v>
      </c>
      <c r="E123" s="14" t="s">
        <v>68</v>
      </c>
      <c r="F123" s="15" t="s">
        <v>0</v>
      </c>
    </row>
    <row r="124" spans="2:9" ht="20.100000000000001" customHeight="1" x14ac:dyDescent="0.25">
      <c r="B124" s="8" t="s">
        <v>1</v>
      </c>
      <c r="C124" s="27">
        <v>4559884.880890944</v>
      </c>
      <c r="D124" s="27">
        <v>1085730.4114602969</v>
      </c>
      <c r="E124" s="27">
        <v>530104.70764875878</v>
      </c>
      <c r="F124" s="31">
        <f t="shared" ref="F124:F134" si="16">ROUND(SUM(C124:E124),0)</f>
        <v>6175720</v>
      </c>
      <c r="H124" s="4"/>
      <c r="I124" s="4"/>
    </row>
    <row r="125" spans="2:9" ht="20.100000000000001" customHeight="1" x14ac:dyDescent="0.25">
      <c r="B125" s="8" t="s">
        <v>2</v>
      </c>
      <c r="C125" s="27">
        <v>11121828.855808012</v>
      </c>
      <c r="D125" s="27">
        <v>2522301.636821534</v>
      </c>
      <c r="E125" s="27">
        <v>1381617.5073704533</v>
      </c>
      <c r="F125" s="31">
        <f t="shared" si="16"/>
        <v>15025748</v>
      </c>
      <c r="H125" s="4"/>
      <c r="I125" s="4"/>
    </row>
    <row r="126" spans="2:9" ht="20.100000000000001" customHeight="1" x14ac:dyDescent="0.25">
      <c r="B126" s="8" t="s">
        <v>3</v>
      </c>
      <c r="C126" s="27">
        <v>2719281.4636155465</v>
      </c>
      <c r="D126" s="27">
        <v>730375.17640715442</v>
      </c>
      <c r="E126" s="27">
        <v>257774.35997729935</v>
      </c>
      <c r="F126" s="31">
        <f t="shared" si="16"/>
        <v>3707431</v>
      </c>
      <c r="H126" s="4"/>
      <c r="I126" s="4"/>
    </row>
    <row r="127" spans="2:9" ht="20.100000000000001" customHeight="1" x14ac:dyDescent="0.25">
      <c r="B127" s="8" t="s">
        <v>4</v>
      </c>
      <c r="C127" s="27">
        <v>1852115.3995706132</v>
      </c>
      <c r="D127" s="27">
        <v>472708.20505760057</v>
      </c>
      <c r="E127" s="27">
        <v>192981.39537178632</v>
      </c>
      <c r="F127" s="31">
        <f t="shared" si="16"/>
        <v>2517805</v>
      </c>
      <c r="H127" s="4"/>
      <c r="I127" s="4"/>
    </row>
    <row r="128" spans="2:9" ht="20.100000000000001" customHeight="1" x14ac:dyDescent="0.25">
      <c r="B128" s="8" t="s">
        <v>5</v>
      </c>
      <c r="C128" s="27">
        <v>3149272.899880839</v>
      </c>
      <c r="D128" s="27">
        <v>720144.97402515856</v>
      </c>
      <c r="E128" s="27">
        <v>387033.12609400228</v>
      </c>
      <c r="F128" s="31">
        <f t="shared" si="16"/>
        <v>4256451</v>
      </c>
      <c r="H128" s="4"/>
      <c r="I128" s="4"/>
    </row>
    <row r="129" spans="2:9" ht="20.100000000000001" customHeight="1" x14ac:dyDescent="0.25">
      <c r="B129" s="8" t="s">
        <v>6</v>
      </c>
      <c r="C129" s="27">
        <v>2081442.3547951793</v>
      </c>
      <c r="D129" s="27">
        <v>519113.40765371942</v>
      </c>
      <c r="E129" s="27">
        <v>225424.23755110148</v>
      </c>
      <c r="F129" s="31">
        <f t="shared" si="16"/>
        <v>2825980</v>
      </c>
      <c r="H129" s="4"/>
      <c r="I129" s="4"/>
    </row>
    <row r="130" spans="2:9" ht="20.100000000000001" customHeight="1" x14ac:dyDescent="0.25">
      <c r="B130" s="8" t="s">
        <v>7</v>
      </c>
      <c r="C130" s="27">
        <v>2004674.6536452717</v>
      </c>
      <c r="D130" s="27">
        <v>520155.99418652896</v>
      </c>
      <c r="E130" s="27">
        <v>202912.35216819961</v>
      </c>
      <c r="F130" s="31">
        <f t="shared" si="16"/>
        <v>2727743</v>
      </c>
      <c r="H130" s="4"/>
      <c r="I130" s="4"/>
    </row>
    <row r="131" spans="2:9" ht="20.100000000000001" customHeight="1" x14ac:dyDescent="0.25">
      <c r="B131" s="8" t="s">
        <v>76</v>
      </c>
      <c r="C131" s="27">
        <v>4964497.6826912025</v>
      </c>
      <c r="D131" s="27">
        <v>1065504.9830288924</v>
      </c>
      <c r="E131" s="27">
        <v>659244.33427990507</v>
      </c>
      <c r="F131" s="31">
        <f t="shared" si="16"/>
        <v>6689247</v>
      </c>
      <c r="H131" s="4"/>
      <c r="I131" s="4"/>
    </row>
    <row r="132" spans="2:9" ht="20.100000000000001" customHeight="1" x14ac:dyDescent="0.25">
      <c r="B132" s="8" t="s">
        <v>8</v>
      </c>
      <c r="C132" s="27">
        <v>2040530.4023198909</v>
      </c>
      <c r="D132" s="27">
        <v>481380.0933137642</v>
      </c>
      <c r="E132" s="27">
        <v>240431.50436634477</v>
      </c>
      <c r="F132" s="31">
        <f t="shared" si="16"/>
        <v>2762342</v>
      </c>
      <c r="H132" s="4"/>
      <c r="I132" s="4"/>
    </row>
    <row r="133" spans="2:9" ht="20.100000000000001" customHeight="1" x14ac:dyDescent="0.25">
      <c r="B133" s="8" t="s">
        <v>9</v>
      </c>
      <c r="C133" s="27">
        <v>2057868.2728249847</v>
      </c>
      <c r="D133" s="27">
        <v>485103.17562232108</v>
      </c>
      <c r="E133" s="27">
        <v>243014.55155269429</v>
      </c>
      <c r="F133" s="31">
        <f t="shared" si="16"/>
        <v>2785986</v>
      </c>
      <c r="H133" s="4"/>
      <c r="I133" s="4"/>
    </row>
    <row r="134" spans="2:9" ht="20.100000000000001" customHeight="1" thickBot="1" x14ac:dyDescent="0.3">
      <c r="B134" s="40" t="s">
        <v>10</v>
      </c>
      <c r="C134" s="28">
        <v>1486208.1339575162</v>
      </c>
      <c r="D134" s="28">
        <v>348622.9424230298</v>
      </c>
      <c r="E134" s="28">
        <v>176589.92361945403</v>
      </c>
      <c r="F134" s="32">
        <f t="shared" si="16"/>
        <v>2011421</v>
      </c>
      <c r="H134" s="4"/>
      <c r="I134" s="4"/>
    </row>
    <row r="135" spans="2:9" ht="20.100000000000001" customHeight="1" x14ac:dyDescent="0.25">
      <c r="B135" s="41" t="s">
        <v>0</v>
      </c>
      <c r="C135" s="29">
        <f t="shared" ref="C135:F135" si="17">SUM(C124:C134)</f>
        <v>38037605</v>
      </c>
      <c r="D135" s="29">
        <f t="shared" si="17"/>
        <v>8951141</v>
      </c>
      <c r="E135" s="29">
        <f t="shared" si="17"/>
        <v>4497127.9999999991</v>
      </c>
      <c r="F135" s="33">
        <f t="shared" si="17"/>
        <v>51485874</v>
      </c>
      <c r="H135" s="4"/>
    </row>
  </sheetData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O205"/>
  <sheetViews>
    <sheetView showGridLines="0" zoomScaleNormal="100" workbookViewId="0"/>
  </sheetViews>
  <sheetFormatPr baseColWidth="10" defaultColWidth="11.42578125" defaultRowHeight="15" customHeight="1" x14ac:dyDescent="0.25"/>
  <cols>
    <col min="1" max="1" width="1.5703125" style="3" customWidth="1"/>
    <col min="2" max="2" width="12.7109375" style="3" customWidth="1"/>
    <col min="3" max="14" width="10.7109375" style="3" customWidth="1"/>
    <col min="15" max="15" width="12.28515625" style="3" bestFit="1" customWidth="1"/>
    <col min="16" max="16384" width="11.42578125" style="3"/>
  </cols>
  <sheetData>
    <row r="2" spans="2:15" ht="30" customHeight="1" x14ac:dyDescent="0.25">
      <c r="B2" s="1" t="s">
        <v>88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30" customHeight="1" x14ac:dyDescent="0.25">
      <c r="B3" s="13" t="s">
        <v>48</v>
      </c>
      <c r="C3" s="14" t="s">
        <v>23</v>
      </c>
      <c r="D3" s="14" t="s">
        <v>24</v>
      </c>
      <c r="E3" s="14" t="s">
        <v>25</v>
      </c>
      <c r="F3" s="14" t="s">
        <v>26</v>
      </c>
      <c r="G3" s="14" t="s">
        <v>27</v>
      </c>
      <c r="H3" s="14" t="s">
        <v>28</v>
      </c>
      <c r="I3" s="14" t="s">
        <v>29</v>
      </c>
      <c r="J3" s="14" t="s">
        <v>30</v>
      </c>
      <c r="K3" s="14" t="s">
        <v>31</v>
      </c>
      <c r="L3" s="14" t="s">
        <v>32</v>
      </c>
      <c r="M3" s="14" t="s">
        <v>33</v>
      </c>
      <c r="N3" s="14" t="s">
        <v>34</v>
      </c>
      <c r="O3" s="15" t="s">
        <v>0</v>
      </c>
    </row>
    <row r="4" spans="2:15" ht="20.100000000000001" customHeight="1" x14ac:dyDescent="0.25">
      <c r="B4" s="18" t="s">
        <v>64</v>
      </c>
      <c r="C4" s="26">
        <f>SUM(C5:C10)</f>
        <v>44679141</v>
      </c>
      <c r="D4" s="26">
        <f t="shared" ref="D4:O4" si="0">SUM(D5:D10)</f>
        <v>50713391</v>
      </c>
      <c r="E4" s="26">
        <f t="shared" si="0"/>
        <v>37534033</v>
      </c>
      <c r="F4" s="26">
        <f t="shared" si="0"/>
        <v>61307951</v>
      </c>
      <c r="G4" s="26">
        <f t="shared" si="0"/>
        <v>43120861</v>
      </c>
      <c r="H4" s="26">
        <f t="shared" si="0"/>
        <v>43695984</v>
      </c>
      <c r="I4" s="26">
        <f t="shared" si="0"/>
        <v>51029159</v>
      </c>
      <c r="J4" s="26">
        <f t="shared" si="0"/>
        <v>40974672</v>
      </c>
      <c r="K4" s="26">
        <f t="shared" si="0"/>
        <v>38805607</v>
      </c>
      <c r="L4" s="26">
        <f t="shared" si="0"/>
        <v>45185474</v>
      </c>
      <c r="M4" s="26">
        <f t="shared" si="0"/>
        <v>38004178</v>
      </c>
      <c r="N4" s="26">
        <f t="shared" si="0"/>
        <v>38468344</v>
      </c>
      <c r="O4" s="30">
        <f t="shared" si="0"/>
        <v>533518795</v>
      </c>
    </row>
    <row r="5" spans="2:15" ht="20.100000000000001" customHeight="1" x14ac:dyDescent="0.25">
      <c r="B5" s="8" t="s">
        <v>35</v>
      </c>
      <c r="C5" s="27">
        <v>25543945</v>
      </c>
      <c r="D5" s="27">
        <v>35190639</v>
      </c>
      <c r="E5" s="27">
        <v>26031402</v>
      </c>
      <c r="F5" s="27">
        <v>37003028</v>
      </c>
      <c r="G5" s="27">
        <v>31055002</v>
      </c>
      <c r="H5" s="27">
        <v>31729049</v>
      </c>
      <c r="I5" s="27">
        <v>28102054</v>
      </c>
      <c r="J5" s="27">
        <v>29372573</v>
      </c>
      <c r="K5" s="27">
        <v>27267192</v>
      </c>
      <c r="L5" s="27">
        <v>23427643</v>
      </c>
      <c r="M5" s="27">
        <v>26544476</v>
      </c>
      <c r="N5" s="27">
        <v>27518383</v>
      </c>
      <c r="O5" s="31">
        <f t="shared" ref="O5:O15" si="1">SUM(C5:N5)</f>
        <v>348785386</v>
      </c>
    </row>
    <row r="6" spans="2:15" ht="20.100000000000001" customHeight="1" x14ac:dyDescent="0.25">
      <c r="B6" s="8" t="s">
        <v>36</v>
      </c>
      <c r="C6" s="27">
        <v>5994035</v>
      </c>
      <c r="D6" s="27">
        <v>8303426</v>
      </c>
      <c r="E6" s="27">
        <v>6155039</v>
      </c>
      <c r="F6" s="27">
        <v>8665439</v>
      </c>
      <c r="G6" s="27">
        <v>7273122</v>
      </c>
      <c r="H6" s="27">
        <v>7436009</v>
      </c>
      <c r="I6" s="27">
        <v>6591199</v>
      </c>
      <c r="J6" s="27">
        <v>6883868</v>
      </c>
      <c r="K6" s="27">
        <v>6397430</v>
      </c>
      <c r="L6" s="27">
        <v>5505842</v>
      </c>
      <c r="M6" s="27">
        <v>6228860</v>
      </c>
      <c r="N6" s="27">
        <v>6425611</v>
      </c>
      <c r="O6" s="31">
        <f t="shared" si="1"/>
        <v>81859880</v>
      </c>
    </row>
    <row r="7" spans="2:15" ht="20.100000000000001" customHeight="1" x14ac:dyDescent="0.25">
      <c r="B7" s="8" t="s">
        <v>37</v>
      </c>
      <c r="C7" s="27">
        <v>7900480</v>
      </c>
      <c r="D7" s="27">
        <v>544537</v>
      </c>
      <c r="E7" s="27">
        <v>544537</v>
      </c>
      <c r="F7" s="27">
        <v>11519247</v>
      </c>
      <c r="G7" s="27">
        <v>531978</v>
      </c>
      <c r="H7" s="27">
        <v>531840</v>
      </c>
      <c r="I7" s="27">
        <v>11985257</v>
      </c>
      <c r="J7" s="27">
        <v>531840</v>
      </c>
      <c r="K7" s="27">
        <v>531840</v>
      </c>
      <c r="L7" s="27">
        <v>11568090</v>
      </c>
      <c r="M7" s="27">
        <v>531840</v>
      </c>
      <c r="N7" s="27">
        <v>544195</v>
      </c>
      <c r="O7" s="31">
        <f t="shared" si="1"/>
        <v>47265681</v>
      </c>
    </row>
    <row r="8" spans="2:15" ht="20.100000000000001" customHeight="1" x14ac:dyDescent="0.25">
      <c r="B8" s="8" t="s">
        <v>38</v>
      </c>
      <c r="C8" s="27">
        <v>842919</v>
      </c>
      <c r="D8" s="27">
        <v>2021693</v>
      </c>
      <c r="E8" s="27">
        <v>903475</v>
      </c>
      <c r="F8" s="27">
        <v>887629</v>
      </c>
      <c r="G8" s="27">
        <v>929985</v>
      </c>
      <c r="H8" s="27">
        <v>1103821</v>
      </c>
      <c r="I8" s="27">
        <v>1040605</v>
      </c>
      <c r="J8" s="27">
        <v>1144840</v>
      </c>
      <c r="K8" s="27">
        <v>1148366</v>
      </c>
      <c r="L8" s="27">
        <v>1372700</v>
      </c>
      <c r="M8" s="27">
        <v>1092015</v>
      </c>
      <c r="N8" s="27">
        <v>1100526</v>
      </c>
      <c r="O8" s="31">
        <f t="shared" si="1"/>
        <v>13588574</v>
      </c>
    </row>
    <row r="9" spans="2:15" ht="20.100000000000001" customHeight="1" x14ac:dyDescent="0.25">
      <c r="B9" s="8" t="s">
        <v>42</v>
      </c>
      <c r="C9" s="27">
        <v>1216540</v>
      </c>
      <c r="D9" s="27">
        <v>1244104</v>
      </c>
      <c r="E9" s="27">
        <v>1224647</v>
      </c>
      <c r="F9" s="27">
        <v>1126437</v>
      </c>
      <c r="G9" s="27">
        <v>1263044</v>
      </c>
      <c r="H9" s="27">
        <v>1238787</v>
      </c>
      <c r="I9" s="27">
        <v>1304027</v>
      </c>
      <c r="J9" s="27">
        <v>1267512</v>
      </c>
      <c r="K9" s="27">
        <v>1307312</v>
      </c>
      <c r="L9" s="27">
        <v>1312851</v>
      </c>
      <c r="M9" s="27">
        <v>1251045</v>
      </c>
      <c r="N9" s="27">
        <v>1304211</v>
      </c>
      <c r="O9" s="31">
        <f t="shared" si="1"/>
        <v>15060517</v>
      </c>
    </row>
    <row r="10" spans="2:15" ht="20.100000000000001" customHeight="1" x14ac:dyDescent="0.25">
      <c r="B10" s="8" t="s">
        <v>43</v>
      </c>
      <c r="C10" s="27">
        <v>3181222</v>
      </c>
      <c r="D10" s="27">
        <v>3408992</v>
      </c>
      <c r="E10" s="27">
        <v>2674933</v>
      </c>
      <c r="F10" s="27">
        <v>2106171</v>
      </c>
      <c r="G10" s="27">
        <v>2067730</v>
      </c>
      <c r="H10" s="27">
        <v>1656478</v>
      </c>
      <c r="I10" s="27">
        <v>2006017</v>
      </c>
      <c r="J10" s="27">
        <v>1774039</v>
      </c>
      <c r="K10" s="27">
        <v>2153467</v>
      </c>
      <c r="L10" s="27">
        <v>1998348</v>
      </c>
      <c r="M10" s="27">
        <v>2355942</v>
      </c>
      <c r="N10" s="27">
        <v>1575418</v>
      </c>
      <c r="O10" s="31">
        <f t="shared" si="1"/>
        <v>26958757</v>
      </c>
    </row>
    <row r="11" spans="2:15" ht="20.100000000000001" customHeight="1" x14ac:dyDescent="0.25">
      <c r="B11" s="18" t="s">
        <v>70</v>
      </c>
      <c r="C11" s="26">
        <f>SUM(C12:C15)</f>
        <v>1738835</v>
      </c>
      <c r="D11" s="26">
        <f t="shared" ref="D11:O11" si="2">SUM(D12:D15)</f>
        <v>1733857</v>
      </c>
      <c r="E11" s="26">
        <f t="shared" si="2"/>
        <v>1593733</v>
      </c>
      <c r="F11" s="26">
        <f t="shared" si="2"/>
        <v>1411758</v>
      </c>
      <c r="G11" s="26">
        <f t="shared" si="2"/>
        <v>1541301</v>
      </c>
      <c r="H11" s="26">
        <f t="shared" si="2"/>
        <v>1418953</v>
      </c>
      <c r="I11" s="26">
        <f t="shared" si="2"/>
        <v>1482841</v>
      </c>
      <c r="J11" s="26">
        <f t="shared" si="2"/>
        <v>1472791</v>
      </c>
      <c r="K11" s="26">
        <f t="shared" si="2"/>
        <v>1460485</v>
      </c>
      <c r="L11" s="26">
        <f t="shared" si="2"/>
        <v>1485002</v>
      </c>
      <c r="M11" s="26">
        <f t="shared" si="2"/>
        <v>1474164</v>
      </c>
      <c r="N11" s="26">
        <f t="shared" si="2"/>
        <v>1594752</v>
      </c>
      <c r="O11" s="30">
        <f t="shared" si="2"/>
        <v>18408472</v>
      </c>
    </row>
    <row r="12" spans="2:15" ht="20.100000000000001" customHeight="1" x14ac:dyDescent="0.25">
      <c r="B12" s="8" t="s">
        <v>40</v>
      </c>
      <c r="C12" s="27">
        <v>630</v>
      </c>
      <c r="D12" s="27">
        <v>900</v>
      </c>
      <c r="E12" s="27">
        <v>1924</v>
      </c>
      <c r="F12" s="27">
        <v>355</v>
      </c>
      <c r="G12" s="27">
        <v>129</v>
      </c>
      <c r="H12" s="27">
        <v>249</v>
      </c>
      <c r="I12" s="27">
        <v>164</v>
      </c>
      <c r="J12" s="27">
        <v>270</v>
      </c>
      <c r="K12" s="27">
        <v>362</v>
      </c>
      <c r="L12" s="27">
        <v>214</v>
      </c>
      <c r="M12" s="27">
        <v>247</v>
      </c>
      <c r="N12" s="27">
        <v>354</v>
      </c>
      <c r="O12" s="31">
        <f t="shared" ref="O12" si="3">SUM(C12:N12)</f>
        <v>5798</v>
      </c>
    </row>
    <row r="13" spans="2:15" ht="20.100000000000001" customHeight="1" x14ac:dyDescent="0.25">
      <c r="B13" s="8" t="s">
        <v>39</v>
      </c>
      <c r="C13" s="27">
        <v>160387</v>
      </c>
      <c r="D13" s="27">
        <v>164266</v>
      </c>
      <c r="E13" s="27">
        <v>164266</v>
      </c>
      <c r="F13" s="27">
        <v>160980</v>
      </c>
      <c r="G13" s="27">
        <v>160980</v>
      </c>
      <c r="H13" s="27">
        <v>160980</v>
      </c>
      <c r="I13" s="27">
        <v>160980</v>
      </c>
      <c r="J13" s="27">
        <v>160980</v>
      </c>
      <c r="K13" s="27">
        <v>160980</v>
      </c>
      <c r="L13" s="27">
        <v>160980</v>
      </c>
      <c r="M13" s="27">
        <v>160980</v>
      </c>
      <c r="N13" s="27">
        <v>160979</v>
      </c>
      <c r="O13" s="31">
        <f t="shared" si="1"/>
        <v>1937738</v>
      </c>
    </row>
    <row r="14" spans="2:15" ht="20.100000000000001" customHeight="1" x14ac:dyDescent="0.25">
      <c r="B14" s="8" t="s">
        <v>41</v>
      </c>
      <c r="C14" s="27">
        <v>940154</v>
      </c>
      <c r="D14" s="27">
        <v>1006599</v>
      </c>
      <c r="E14" s="27">
        <v>886214</v>
      </c>
      <c r="F14" s="27">
        <v>795885</v>
      </c>
      <c r="G14" s="27">
        <v>863352</v>
      </c>
      <c r="H14" s="27">
        <v>758356</v>
      </c>
      <c r="I14" s="27">
        <v>800493</v>
      </c>
      <c r="J14" s="27">
        <v>818689</v>
      </c>
      <c r="K14" s="27">
        <v>831303</v>
      </c>
      <c r="L14" s="27">
        <v>833811</v>
      </c>
      <c r="M14" s="27">
        <v>839355</v>
      </c>
      <c r="N14" s="27">
        <v>915005</v>
      </c>
      <c r="O14" s="31">
        <f t="shared" si="1"/>
        <v>10289216</v>
      </c>
    </row>
    <row r="15" spans="2:15" ht="20.100000000000001" customHeight="1" thickBot="1" x14ac:dyDescent="0.3">
      <c r="B15" s="40" t="s">
        <v>78</v>
      </c>
      <c r="C15" s="28">
        <v>637664</v>
      </c>
      <c r="D15" s="28">
        <v>562092</v>
      </c>
      <c r="E15" s="28">
        <v>541329</v>
      </c>
      <c r="F15" s="28">
        <v>454538</v>
      </c>
      <c r="G15" s="28">
        <v>516840</v>
      </c>
      <c r="H15" s="28">
        <v>499368</v>
      </c>
      <c r="I15" s="28">
        <v>521204</v>
      </c>
      <c r="J15" s="28">
        <v>492852</v>
      </c>
      <c r="K15" s="28">
        <v>467840</v>
      </c>
      <c r="L15" s="28">
        <v>489997</v>
      </c>
      <c r="M15" s="28">
        <v>473582</v>
      </c>
      <c r="N15" s="28">
        <v>518414</v>
      </c>
      <c r="O15" s="32">
        <f t="shared" si="1"/>
        <v>6175720</v>
      </c>
    </row>
    <row r="16" spans="2:15" ht="20.100000000000001" customHeight="1" x14ac:dyDescent="0.25">
      <c r="B16" s="16" t="s">
        <v>0</v>
      </c>
      <c r="C16" s="29">
        <f>SUM(C4,C11)</f>
        <v>46417976</v>
      </c>
      <c r="D16" s="29">
        <f t="shared" ref="D16:O16" si="4">SUM(D4,D11)</f>
        <v>52447248</v>
      </c>
      <c r="E16" s="29">
        <f t="shared" si="4"/>
        <v>39127766</v>
      </c>
      <c r="F16" s="29">
        <f t="shared" si="4"/>
        <v>62719709</v>
      </c>
      <c r="G16" s="29">
        <f t="shared" si="4"/>
        <v>44662162</v>
      </c>
      <c r="H16" s="29">
        <f t="shared" si="4"/>
        <v>45114937</v>
      </c>
      <c r="I16" s="29">
        <f t="shared" si="4"/>
        <v>52512000</v>
      </c>
      <c r="J16" s="29">
        <f t="shared" si="4"/>
        <v>42447463</v>
      </c>
      <c r="K16" s="29">
        <f t="shared" si="4"/>
        <v>40266092</v>
      </c>
      <c r="L16" s="29">
        <f t="shared" si="4"/>
        <v>46670476</v>
      </c>
      <c r="M16" s="29">
        <f t="shared" si="4"/>
        <v>39478342</v>
      </c>
      <c r="N16" s="29">
        <f t="shared" si="4"/>
        <v>40063096</v>
      </c>
      <c r="O16" s="33">
        <f t="shared" si="4"/>
        <v>551927267</v>
      </c>
    </row>
    <row r="17" spans="2:15" ht="15" customHeight="1" x14ac:dyDescent="0.25">
      <c r="C17" s="4"/>
      <c r="D17" s="4"/>
      <c r="E17" s="4"/>
      <c r="F17" s="4"/>
      <c r="G17" s="4"/>
      <c r="H17" s="4"/>
      <c r="I17" s="4"/>
      <c r="J17" s="4"/>
      <c r="K17" s="4"/>
      <c r="M17" s="4"/>
      <c r="N17" s="4"/>
      <c r="O17" s="4"/>
    </row>
    <row r="18" spans="2:15" ht="15" customHeight="1" x14ac:dyDescent="0.25">
      <c r="C18" s="4"/>
      <c r="D18" s="4"/>
      <c r="E18" s="4"/>
      <c r="F18" s="4"/>
      <c r="G18" s="4"/>
      <c r="H18" s="4"/>
      <c r="I18" s="4"/>
      <c r="J18" s="4"/>
      <c r="K18" s="4"/>
      <c r="M18" s="4"/>
      <c r="N18" s="4"/>
      <c r="O18" s="4"/>
    </row>
    <row r="19" spans="2:15" ht="30" customHeight="1" x14ac:dyDescent="0.25">
      <c r="B19" s="1" t="s">
        <v>89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 ht="30" customHeight="1" x14ac:dyDescent="0.25">
      <c r="B20" s="13" t="s">
        <v>48</v>
      </c>
      <c r="C20" s="14" t="s">
        <v>23</v>
      </c>
      <c r="D20" s="14" t="s">
        <v>24</v>
      </c>
      <c r="E20" s="14" t="s">
        <v>25</v>
      </c>
      <c r="F20" s="14" t="s">
        <v>26</v>
      </c>
      <c r="G20" s="14" t="s">
        <v>27</v>
      </c>
      <c r="H20" s="14" t="s">
        <v>28</v>
      </c>
      <c r="I20" s="14" t="s">
        <v>29</v>
      </c>
      <c r="J20" s="14" t="s">
        <v>30</v>
      </c>
      <c r="K20" s="14" t="s">
        <v>31</v>
      </c>
      <c r="L20" s="14" t="s">
        <v>32</v>
      </c>
      <c r="M20" s="14" t="s">
        <v>33</v>
      </c>
      <c r="N20" s="14" t="s">
        <v>34</v>
      </c>
      <c r="O20" s="15" t="s">
        <v>0</v>
      </c>
    </row>
    <row r="21" spans="2:15" ht="20.100000000000001" customHeight="1" x14ac:dyDescent="0.25">
      <c r="B21" s="18" t="s">
        <v>64</v>
      </c>
      <c r="C21" s="26">
        <f>SUM(C22:C27)</f>
        <v>124308672</v>
      </c>
      <c r="D21" s="26">
        <f t="shared" ref="D21" si="5">SUM(D22:D27)</f>
        <v>138133644</v>
      </c>
      <c r="E21" s="26">
        <f t="shared" ref="E21" si="6">SUM(E22:E27)</f>
        <v>102694077</v>
      </c>
      <c r="F21" s="26">
        <f t="shared" ref="F21" si="7">SUM(F22:F27)</f>
        <v>164247823</v>
      </c>
      <c r="G21" s="26">
        <f t="shared" ref="G21" si="8">SUM(G22:G27)</f>
        <v>115802931</v>
      </c>
      <c r="H21" s="26">
        <f t="shared" ref="H21" si="9">SUM(H22:H27)</f>
        <v>115625444</v>
      </c>
      <c r="I21" s="26">
        <f t="shared" ref="I21" si="10">SUM(I22:I27)</f>
        <v>137045074</v>
      </c>
      <c r="J21" s="26">
        <f t="shared" ref="J21" si="11">SUM(J22:J27)</f>
        <v>110065314</v>
      </c>
      <c r="K21" s="26">
        <f t="shared" ref="K21" si="12">SUM(K22:K27)</f>
        <v>105043249</v>
      </c>
      <c r="L21" s="26">
        <f t="shared" ref="L21" si="13">SUM(L22:L27)</f>
        <v>121118700</v>
      </c>
      <c r="M21" s="26">
        <f t="shared" ref="M21" si="14">SUM(M22:M27)</f>
        <v>103999809</v>
      </c>
      <c r="N21" s="26">
        <f t="shared" ref="N21" si="15">SUM(N22:N27)</f>
        <v>100329793</v>
      </c>
      <c r="O21" s="30">
        <f t="shared" ref="O21" si="16">SUM(O22:O27)</f>
        <v>1438414530</v>
      </c>
    </row>
    <row r="22" spans="2:15" ht="20.100000000000001" customHeight="1" x14ac:dyDescent="0.25">
      <c r="B22" s="8" t="s">
        <v>35</v>
      </c>
      <c r="C22" s="27">
        <v>61485890</v>
      </c>
      <c r="D22" s="27">
        <v>84841914</v>
      </c>
      <c r="E22" s="27">
        <v>62550477</v>
      </c>
      <c r="F22" s="27">
        <v>92309969</v>
      </c>
      <c r="G22" s="27">
        <v>76438004</v>
      </c>
      <c r="H22" s="27">
        <v>78364858</v>
      </c>
      <c r="I22" s="27">
        <v>68977184</v>
      </c>
      <c r="J22" s="27">
        <v>73031591</v>
      </c>
      <c r="K22" s="27">
        <v>66659655</v>
      </c>
      <c r="L22" s="27">
        <v>56260893</v>
      </c>
      <c r="M22" s="27">
        <v>64923146</v>
      </c>
      <c r="N22" s="27">
        <v>66200485</v>
      </c>
      <c r="O22" s="31">
        <f t="shared" ref="O22:O27" si="17">SUM(C22:N22)</f>
        <v>852044066</v>
      </c>
    </row>
    <row r="23" spans="2:15" ht="20.100000000000001" customHeight="1" x14ac:dyDescent="0.25">
      <c r="B23" s="8" t="s">
        <v>36</v>
      </c>
      <c r="C23" s="27">
        <v>13580113</v>
      </c>
      <c r="D23" s="27">
        <v>19022537</v>
      </c>
      <c r="E23" s="27">
        <v>13872656</v>
      </c>
      <c r="F23" s="27">
        <v>20827738</v>
      </c>
      <c r="G23" s="27">
        <v>17178418</v>
      </c>
      <c r="H23" s="27">
        <v>17601193</v>
      </c>
      <c r="I23" s="27">
        <v>15423862</v>
      </c>
      <c r="J23" s="27">
        <v>16376802</v>
      </c>
      <c r="K23" s="27">
        <v>14884111</v>
      </c>
      <c r="L23" s="27">
        <v>12463912</v>
      </c>
      <c r="M23" s="27">
        <v>14482899</v>
      </c>
      <c r="N23" s="27">
        <v>14899090</v>
      </c>
      <c r="O23" s="31">
        <f t="shared" si="17"/>
        <v>190613331</v>
      </c>
    </row>
    <row r="24" spans="2:15" ht="20.100000000000001" customHeight="1" x14ac:dyDescent="0.25">
      <c r="B24" s="8" t="s">
        <v>37</v>
      </c>
      <c r="C24" s="27">
        <v>20795225</v>
      </c>
      <c r="D24" s="27">
        <v>1176256</v>
      </c>
      <c r="E24" s="27">
        <v>1176256</v>
      </c>
      <c r="F24" s="27">
        <v>30452475</v>
      </c>
      <c r="G24" s="27">
        <v>1191502</v>
      </c>
      <c r="H24" s="27">
        <v>1192059</v>
      </c>
      <c r="I24" s="27">
        <v>31693501</v>
      </c>
      <c r="J24" s="27">
        <v>1192059</v>
      </c>
      <c r="K24" s="27">
        <v>1192059</v>
      </c>
      <c r="L24" s="27">
        <v>30582548</v>
      </c>
      <c r="M24" s="27">
        <v>1192059</v>
      </c>
      <c r="N24" s="27">
        <v>1142274</v>
      </c>
      <c r="O24" s="31">
        <f t="shared" si="17"/>
        <v>122978273</v>
      </c>
    </row>
    <row r="25" spans="2:15" ht="20.100000000000001" customHeight="1" x14ac:dyDescent="0.25">
      <c r="B25" s="8" t="s">
        <v>38</v>
      </c>
      <c r="C25" s="27">
        <v>2044752</v>
      </c>
      <c r="D25" s="27">
        <v>4993187</v>
      </c>
      <c r="E25" s="27">
        <v>2238958</v>
      </c>
      <c r="F25" s="27">
        <v>2135011</v>
      </c>
      <c r="G25" s="27">
        <v>2300103</v>
      </c>
      <c r="H25" s="27">
        <v>2753729</v>
      </c>
      <c r="I25" s="27">
        <v>2558104</v>
      </c>
      <c r="J25" s="27">
        <v>2828261</v>
      </c>
      <c r="K25" s="27">
        <v>2863659</v>
      </c>
      <c r="L25" s="27">
        <v>3444397</v>
      </c>
      <c r="M25" s="27">
        <v>2711623</v>
      </c>
      <c r="N25" s="27">
        <v>2734014</v>
      </c>
      <c r="O25" s="31">
        <f t="shared" si="17"/>
        <v>33605798</v>
      </c>
    </row>
    <row r="26" spans="2:15" ht="20.100000000000001" customHeight="1" x14ac:dyDescent="0.25">
      <c r="B26" s="8" t="s">
        <v>42</v>
      </c>
      <c r="C26" s="27">
        <v>3950282</v>
      </c>
      <c r="D26" s="27">
        <v>4039787</v>
      </c>
      <c r="E26" s="27">
        <v>3976606</v>
      </c>
      <c r="F26" s="27">
        <v>3657705</v>
      </c>
      <c r="G26" s="27">
        <v>4101290</v>
      </c>
      <c r="H26" s="27">
        <v>4022523</v>
      </c>
      <c r="I26" s="27">
        <v>4234365</v>
      </c>
      <c r="J26" s="27">
        <v>4115796</v>
      </c>
      <c r="K26" s="27">
        <v>4245035</v>
      </c>
      <c r="L26" s="27">
        <v>4263019</v>
      </c>
      <c r="M26" s="27">
        <v>4062326</v>
      </c>
      <c r="N26" s="27">
        <v>4234965</v>
      </c>
      <c r="O26" s="31">
        <f t="shared" si="17"/>
        <v>48903699</v>
      </c>
    </row>
    <row r="27" spans="2:15" ht="20.100000000000001" customHeight="1" x14ac:dyDescent="0.25">
      <c r="B27" s="8" t="s">
        <v>43</v>
      </c>
      <c r="C27" s="27">
        <v>22452410</v>
      </c>
      <c r="D27" s="27">
        <v>24059963</v>
      </c>
      <c r="E27" s="27">
        <v>18879124</v>
      </c>
      <c r="F27" s="27">
        <v>14864925</v>
      </c>
      <c r="G27" s="27">
        <v>14593614</v>
      </c>
      <c r="H27" s="27">
        <v>11691082</v>
      </c>
      <c r="I27" s="27">
        <v>14158058</v>
      </c>
      <c r="J27" s="27">
        <v>12520805</v>
      </c>
      <c r="K27" s="27">
        <v>15198730</v>
      </c>
      <c r="L27" s="27">
        <v>14103931</v>
      </c>
      <c r="M27" s="27">
        <v>16627756</v>
      </c>
      <c r="N27" s="27">
        <v>11118965</v>
      </c>
      <c r="O27" s="31">
        <f t="shared" si="17"/>
        <v>190269363</v>
      </c>
    </row>
    <row r="28" spans="2:15" ht="20.100000000000001" customHeight="1" x14ac:dyDescent="0.25">
      <c r="B28" s="18" t="s">
        <v>70</v>
      </c>
      <c r="C28" s="26">
        <f>SUM(C29:C32)</f>
        <v>4183855</v>
      </c>
      <c r="D28" s="26">
        <f t="shared" ref="D28:O28" si="18">SUM(D29:D32)</f>
        <v>4120243</v>
      </c>
      <c r="E28" s="26">
        <f t="shared" si="18"/>
        <v>3734619</v>
      </c>
      <c r="F28" s="26">
        <f t="shared" si="18"/>
        <v>3490333</v>
      </c>
      <c r="G28" s="26">
        <f t="shared" si="18"/>
        <v>3747620</v>
      </c>
      <c r="H28" s="26">
        <f t="shared" si="18"/>
        <v>3444701</v>
      </c>
      <c r="I28" s="26">
        <f t="shared" si="18"/>
        <v>3645258</v>
      </c>
      <c r="J28" s="26">
        <f t="shared" si="18"/>
        <v>3604136</v>
      </c>
      <c r="K28" s="26">
        <f t="shared" si="18"/>
        <v>3547024</v>
      </c>
      <c r="L28" s="26">
        <f t="shared" si="18"/>
        <v>3535633</v>
      </c>
      <c r="M28" s="26">
        <f t="shared" si="18"/>
        <v>3566920</v>
      </c>
      <c r="N28" s="26">
        <f t="shared" si="18"/>
        <v>3844404</v>
      </c>
      <c r="O28" s="30">
        <f t="shared" si="18"/>
        <v>44464746</v>
      </c>
    </row>
    <row r="29" spans="2:15" ht="20.100000000000001" customHeight="1" x14ac:dyDescent="0.25">
      <c r="B29" s="8" t="s">
        <v>40</v>
      </c>
      <c r="C29" s="27">
        <v>1252</v>
      </c>
      <c r="D29" s="27">
        <v>1788</v>
      </c>
      <c r="E29" s="27">
        <v>3722</v>
      </c>
      <c r="F29" s="27">
        <v>716</v>
      </c>
      <c r="G29" s="27">
        <v>259</v>
      </c>
      <c r="H29" s="27">
        <v>501</v>
      </c>
      <c r="I29" s="27">
        <v>330</v>
      </c>
      <c r="J29" s="27">
        <v>543</v>
      </c>
      <c r="K29" s="27">
        <v>728</v>
      </c>
      <c r="L29" s="27">
        <v>431</v>
      </c>
      <c r="M29" s="27">
        <v>497</v>
      </c>
      <c r="N29" s="27">
        <v>714</v>
      </c>
      <c r="O29" s="31">
        <f t="shared" ref="O29:O32" si="19">SUM(C29:N29)</f>
        <v>11481</v>
      </c>
    </row>
    <row r="30" spans="2:15" ht="20.100000000000001" customHeight="1" x14ac:dyDescent="0.25">
      <c r="B30" s="8" t="s">
        <v>39</v>
      </c>
      <c r="C30" s="27">
        <v>363851</v>
      </c>
      <c r="D30" s="27">
        <v>366556</v>
      </c>
      <c r="E30" s="27">
        <v>366556</v>
      </c>
      <c r="F30" s="27">
        <v>370647</v>
      </c>
      <c r="G30" s="27">
        <v>370647</v>
      </c>
      <c r="H30" s="27">
        <v>370647</v>
      </c>
      <c r="I30" s="27">
        <v>370647</v>
      </c>
      <c r="J30" s="27">
        <v>370647</v>
      </c>
      <c r="K30" s="27">
        <v>370647</v>
      </c>
      <c r="L30" s="27">
        <v>370647</v>
      </c>
      <c r="M30" s="27">
        <v>370647</v>
      </c>
      <c r="N30" s="27">
        <v>370645</v>
      </c>
      <c r="O30" s="31">
        <f t="shared" si="19"/>
        <v>4432784</v>
      </c>
    </row>
    <row r="31" spans="2:15" ht="20.100000000000001" customHeight="1" x14ac:dyDescent="0.25">
      <c r="B31" s="8" t="s">
        <v>41</v>
      </c>
      <c r="C31" s="27">
        <v>2269304</v>
      </c>
      <c r="D31" s="27">
        <v>2411165</v>
      </c>
      <c r="E31" s="27">
        <v>2080502</v>
      </c>
      <c r="F31" s="27">
        <v>1977960</v>
      </c>
      <c r="G31" s="27">
        <v>2115583</v>
      </c>
      <c r="H31" s="27">
        <v>1851198</v>
      </c>
      <c r="I31" s="27">
        <v>1978082</v>
      </c>
      <c r="J31" s="27">
        <v>2018896</v>
      </c>
      <c r="K31" s="27">
        <v>2043490</v>
      </c>
      <c r="L31" s="27">
        <v>1962969</v>
      </c>
      <c r="M31" s="27">
        <v>2049423</v>
      </c>
      <c r="N31" s="27">
        <v>2236161</v>
      </c>
      <c r="O31" s="31">
        <f t="shared" si="19"/>
        <v>24994733</v>
      </c>
    </row>
    <row r="32" spans="2:15" ht="20.100000000000001" customHeight="1" thickBot="1" x14ac:dyDescent="0.3">
      <c r="B32" s="40" t="s">
        <v>78</v>
      </c>
      <c r="C32" s="28">
        <v>1549448</v>
      </c>
      <c r="D32" s="28">
        <v>1340734</v>
      </c>
      <c r="E32" s="28">
        <v>1283839</v>
      </c>
      <c r="F32" s="28">
        <v>1141010</v>
      </c>
      <c r="G32" s="28">
        <v>1261131</v>
      </c>
      <c r="H32" s="28">
        <v>1222355</v>
      </c>
      <c r="I32" s="28">
        <v>1296199</v>
      </c>
      <c r="J32" s="28">
        <v>1214050</v>
      </c>
      <c r="K32" s="28">
        <v>1132159</v>
      </c>
      <c r="L32" s="28">
        <v>1201586</v>
      </c>
      <c r="M32" s="28">
        <v>1146353</v>
      </c>
      <c r="N32" s="28">
        <v>1236884</v>
      </c>
      <c r="O32" s="32">
        <f t="shared" si="19"/>
        <v>15025748</v>
      </c>
    </row>
    <row r="33" spans="2:15" ht="20.100000000000001" customHeight="1" x14ac:dyDescent="0.25">
      <c r="B33" s="16" t="s">
        <v>0</v>
      </c>
      <c r="C33" s="29">
        <f>SUM(C21,C28)</f>
        <v>128492527</v>
      </c>
      <c r="D33" s="29">
        <f t="shared" ref="D33:O33" si="20">SUM(D21,D28)</f>
        <v>142253887</v>
      </c>
      <c r="E33" s="29">
        <f t="shared" si="20"/>
        <v>106428696</v>
      </c>
      <c r="F33" s="29">
        <f t="shared" si="20"/>
        <v>167738156</v>
      </c>
      <c r="G33" s="29">
        <f t="shared" si="20"/>
        <v>119550551</v>
      </c>
      <c r="H33" s="29">
        <f t="shared" si="20"/>
        <v>119070145</v>
      </c>
      <c r="I33" s="29">
        <f t="shared" si="20"/>
        <v>140690332</v>
      </c>
      <c r="J33" s="29">
        <f t="shared" si="20"/>
        <v>113669450</v>
      </c>
      <c r="K33" s="29">
        <f t="shared" si="20"/>
        <v>108590273</v>
      </c>
      <c r="L33" s="29">
        <f t="shared" si="20"/>
        <v>124654333</v>
      </c>
      <c r="M33" s="29">
        <f t="shared" si="20"/>
        <v>107566729</v>
      </c>
      <c r="N33" s="29">
        <f t="shared" si="20"/>
        <v>104174197</v>
      </c>
      <c r="O33" s="33">
        <f t="shared" si="20"/>
        <v>1482879276</v>
      </c>
    </row>
    <row r="36" spans="2:15" ht="30" customHeight="1" x14ac:dyDescent="0.25">
      <c r="B36" s="1" t="s">
        <v>90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2:15" ht="30" customHeight="1" x14ac:dyDescent="0.25">
      <c r="B37" s="13" t="s">
        <v>48</v>
      </c>
      <c r="C37" s="14" t="s">
        <v>23</v>
      </c>
      <c r="D37" s="14" t="s">
        <v>24</v>
      </c>
      <c r="E37" s="14" t="s">
        <v>25</v>
      </c>
      <c r="F37" s="14" t="s">
        <v>26</v>
      </c>
      <c r="G37" s="14" t="s">
        <v>27</v>
      </c>
      <c r="H37" s="14" t="s">
        <v>28</v>
      </c>
      <c r="I37" s="14" t="s">
        <v>29</v>
      </c>
      <c r="J37" s="14" t="s">
        <v>30</v>
      </c>
      <c r="K37" s="14" t="s">
        <v>31</v>
      </c>
      <c r="L37" s="14" t="s">
        <v>32</v>
      </c>
      <c r="M37" s="14" t="s">
        <v>33</v>
      </c>
      <c r="N37" s="14" t="s">
        <v>34</v>
      </c>
      <c r="O37" s="15" t="s">
        <v>0</v>
      </c>
    </row>
    <row r="38" spans="2:15" ht="20.100000000000001" customHeight="1" x14ac:dyDescent="0.25">
      <c r="B38" s="18" t="s">
        <v>64</v>
      </c>
      <c r="C38" s="26">
        <f>SUM(C39:C44)</f>
        <v>28577652</v>
      </c>
      <c r="D38" s="26">
        <f t="shared" ref="D38" si="21">SUM(D39:D44)</f>
        <v>31517469</v>
      </c>
      <c r="E38" s="26">
        <f t="shared" ref="E38" si="22">SUM(E39:E44)</f>
        <v>23609085</v>
      </c>
      <c r="F38" s="26">
        <f t="shared" ref="F38" si="23">SUM(F39:F44)</f>
        <v>34475053</v>
      </c>
      <c r="G38" s="26">
        <f t="shared" ref="G38" si="24">SUM(G39:G44)</f>
        <v>26243045</v>
      </c>
      <c r="H38" s="26">
        <f t="shared" ref="H38" si="25">SUM(H39:H44)</f>
        <v>26232650</v>
      </c>
      <c r="I38" s="26">
        <f t="shared" ref="I38" si="26">SUM(I39:I44)</f>
        <v>29470458</v>
      </c>
      <c r="J38" s="26">
        <f t="shared" ref="J38" si="27">SUM(J39:J44)</f>
        <v>24288761</v>
      </c>
      <c r="K38" s="26">
        <f t="shared" ref="K38" si="28">SUM(K39:K44)</f>
        <v>24124344</v>
      </c>
      <c r="L38" s="26">
        <f t="shared" ref="L38" si="29">SUM(L39:L44)</f>
        <v>27071903</v>
      </c>
      <c r="M38" s="26">
        <f t="shared" ref="M38" si="30">SUM(M39:M44)</f>
        <v>23704163</v>
      </c>
      <c r="N38" s="26">
        <f t="shared" ref="N38" si="31">SUM(N39:N44)</f>
        <v>24559790</v>
      </c>
      <c r="O38" s="30">
        <f t="shared" ref="O38" si="32">SUM(O39:O44)</f>
        <v>323874373</v>
      </c>
    </row>
    <row r="39" spans="2:15" ht="20.100000000000001" customHeight="1" x14ac:dyDescent="0.25">
      <c r="B39" s="8" t="s">
        <v>35</v>
      </c>
      <c r="C39" s="27">
        <v>16401103</v>
      </c>
      <c r="D39" s="27">
        <v>20848813</v>
      </c>
      <c r="E39" s="27">
        <v>15541829</v>
      </c>
      <c r="F39" s="27">
        <v>20797900</v>
      </c>
      <c r="G39" s="27">
        <v>18151659</v>
      </c>
      <c r="H39" s="27">
        <v>18365106</v>
      </c>
      <c r="I39" s="27">
        <v>16555450</v>
      </c>
      <c r="J39" s="27">
        <v>16672956</v>
      </c>
      <c r="K39" s="27">
        <v>16244534</v>
      </c>
      <c r="L39" s="27">
        <v>14639593</v>
      </c>
      <c r="M39" s="27">
        <v>15793541</v>
      </c>
      <c r="N39" s="27">
        <v>17117777</v>
      </c>
      <c r="O39" s="31">
        <f t="shared" ref="O39:O44" si="33">SUM(C39:N39)</f>
        <v>207130261</v>
      </c>
    </row>
    <row r="40" spans="2:15" ht="20.100000000000001" customHeight="1" x14ac:dyDescent="0.25">
      <c r="B40" s="8" t="s">
        <v>36</v>
      </c>
      <c r="C40" s="27">
        <v>4489685</v>
      </c>
      <c r="D40" s="27">
        <v>5488182</v>
      </c>
      <c r="E40" s="27">
        <v>4198400</v>
      </c>
      <c r="F40" s="27">
        <v>5402836</v>
      </c>
      <c r="G40" s="27">
        <v>4738907</v>
      </c>
      <c r="H40" s="27">
        <v>4819384</v>
      </c>
      <c r="I40" s="27">
        <v>4391622</v>
      </c>
      <c r="J40" s="27">
        <v>4405884</v>
      </c>
      <c r="K40" s="27">
        <v>4320714</v>
      </c>
      <c r="L40" s="27">
        <v>3951723</v>
      </c>
      <c r="M40" s="27">
        <v>4212945</v>
      </c>
      <c r="N40" s="27">
        <v>4373851</v>
      </c>
      <c r="O40" s="31">
        <f t="shared" si="33"/>
        <v>54794133</v>
      </c>
    </row>
    <row r="41" spans="2:15" ht="20.100000000000001" customHeight="1" x14ac:dyDescent="0.25">
      <c r="B41" s="8" t="s">
        <v>37</v>
      </c>
      <c r="C41" s="27">
        <v>3728212</v>
      </c>
      <c r="D41" s="27">
        <v>400580</v>
      </c>
      <c r="E41" s="27">
        <v>400580</v>
      </c>
      <c r="F41" s="27">
        <v>5317646</v>
      </c>
      <c r="G41" s="27">
        <v>390427</v>
      </c>
      <c r="H41" s="27">
        <v>389743</v>
      </c>
      <c r="I41" s="27">
        <v>5526654</v>
      </c>
      <c r="J41" s="27">
        <v>389743</v>
      </c>
      <c r="K41" s="27">
        <v>389743</v>
      </c>
      <c r="L41" s="27">
        <v>5339552</v>
      </c>
      <c r="M41" s="27">
        <v>389743</v>
      </c>
      <c r="N41" s="27">
        <v>451032</v>
      </c>
      <c r="O41" s="31">
        <f t="shared" si="33"/>
        <v>23113655</v>
      </c>
    </row>
    <row r="42" spans="2:15" ht="20.100000000000001" customHeight="1" x14ac:dyDescent="0.25">
      <c r="B42" s="8" t="s">
        <v>38</v>
      </c>
      <c r="C42" s="27">
        <v>529278</v>
      </c>
      <c r="D42" s="27">
        <v>1129804</v>
      </c>
      <c r="E42" s="27">
        <v>500589</v>
      </c>
      <c r="F42" s="27">
        <v>552379</v>
      </c>
      <c r="G42" s="27">
        <v>536120</v>
      </c>
      <c r="H42" s="27">
        <v>620364</v>
      </c>
      <c r="I42" s="27">
        <v>610402</v>
      </c>
      <c r="J42" s="27">
        <v>662161</v>
      </c>
      <c r="K42" s="27">
        <v>646209</v>
      </c>
      <c r="L42" s="27">
        <v>758071</v>
      </c>
      <c r="M42" s="27">
        <v>622259</v>
      </c>
      <c r="N42" s="27">
        <v>626263</v>
      </c>
      <c r="O42" s="31">
        <f t="shared" si="33"/>
        <v>7793899</v>
      </c>
    </row>
    <row r="43" spans="2:15" ht="20.100000000000001" customHeight="1" x14ac:dyDescent="0.25">
      <c r="B43" s="8" t="s">
        <v>42</v>
      </c>
      <c r="C43" s="27">
        <v>507173</v>
      </c>
      <c r="D43" s="27">
        <v>518664</v>
      </c>
      <c r="E43" s="27">
        <v>510552</v>
      </c>
      <c r="F43" s="27">
        <v>469609</v>
      </c>
      <c r="G43" s="27">
        <v>526560</v>
      </c>
      <c r="H43" s="27">
        <v>516448</v>
      </c>
      <c r="I43" s="27">
        <v>543646</v>
      </c>
      <c r="J43" s="27">
        <v>528423</v>
      </c>
      <c r="K43" s="27">
        <v>545016</v>
      </c>
      <c r="L43" s="27">
        <v>547325</v>
      </c>
      <c r="M43" s="27">
        <v>521558</v>
      </c>
      <c r="N43" s="27">
        <v>543723</v>
      </c>
      <c r="O43" s="31">
        <f t="shared" si="33"/>
        <v>6278697</v>
      </c>
    </row>
    <row r="44" spans="2:15" ht="20.100000000000001" customHeight="1" x14ac:dyDescent="0.25">
      <c r="B44" s="8" t="s">
        <v>43</v>
      </c>
      <c r="C44" s="27">
        <v>2922201</v>
      </c>
      <c r="D44" s="27">
        <v>3131426</v>
      </c>
      <c r="E44" s="27">
        <v>2457135</v>
      </c>
      <c r="F44" s="27">
        <v>1934683</v>
      </c>
      <c r="G44" s="27">
        <v>1899372</v>
      </c>
      <c r="H44" s="27">
        <v>1521605</v>
      </c>
      <c r="I44" s="27">
        <v>1842684</v>
      </c>
      <c r="J44" s="27">
        <v>1629594</v>
      </c>
      <c r="K44" s="27">
        <v>1978128</v>
      </c>
      <c r="L44" s="27">
        <v>1835639</v>
      </c>
      <c r="M44" s="27">
        <v>2164117</v>
      </c>
      <c r="N44" s="27">
        <v>1447144</v>
      </c>
      <c r="O44" s="31">
        <f t="shared" si="33"/>
        <v>24763728</v>
      </c>
    </row>
    <row r="45" spans="2:15" ht="20.100000000000001" customHeight="1" x14ac:dyDescent="0.25">
      <c r="B45" s="18" t="s">
        <v>70</v>
      </c>
      <c r="C45" s="26">
        <f>SUM(C46:C49)</f>
        <v>1117695</v>
      </c>
      <c r="D45" s="26">
        <f t="shared" ref="D45:O45" si="34">SUM(D46:D49)</f>
        <v>1111480</v>
      </c>
      <c r="E45" s="26">
        <f t="shared" si="34"/>
        <v>1005722</v>
      </c>
      <c r="F45" s="26">
        <f t="shared" si="34"/>
        <v>814746</v>
      </c>
      <c r="G45" s="26">
        <f t="shared" si="34"/>
        <v>931971</v>
      </c>
      <c r="H45" s="26">
        <f t="shared" si="34"/>
        <v>861656</v>
      </c>
      <c r="I45" s="26">
        <f t="shared" si="34"/>
        <v>869804</v>
      </c>
      <c r="J45" s="26">
        <f t="shared" si="34"/>
        <v>874972</v>
      </c>
      <c r="K45" s="26">
        <f t="shared" si="34"/>
        <v>885861</v>
      </c>
      <c r="L45" s="26">
        <f t="shared" si="34"/>
        <v>948559</v>
      </c>
      <c r="M45" s="26">
        <f t="shared" si="34"/>
        <v>903145</v>
      </c>
      <c r="N45" s="26">
        <f t="shared" si="34"/>
        <v>986664</v>
      </c>
      <c r="O45" s="30">
        <f t="shared" si="34"/>
        <v>11312275</v>
      </c>
    </row>
    <row r="46" spans="2:15" ht="20.100000000000001" customHeight="1" x14ac:dyDescent="0.25">
      <c r="B46" s="8" t="s">
        <v>40</v>
      </c>
      <c r="C46" s="27">
        <v>606</v>
      </c>
      <c r="D46" s="27">
        <v>865</v>
      </c>
      <c r="E46" s="27">
        <v>1664</v>
      </c>
      <c r="F46" s="27">
        <v>315</v>
      </c>
      <c r="G46" s="27">
        <v>114</v>
      </c>
      <c r="H46" s="27">
        <v>221</v>
      </c>
      <c r="I46" s="27">
        <v>146</v>
      </c>
      <c r="J46" s="27">
        <v>239</v>
      </c>
      <c r="K46" s="27">
        <v>321</v>
      </c>
      <c r="L46" s="27">
        <v>190</v>
      </c>
      <c r="M46" s="27">
        <v>219</v>
      </c>
      <c r="N46" s="27">
        <v>314</v>
      </c>
      <c r="O46" s="31">
        <f t="shared" ref="O46:O49" si="35">SUM(C46:N46)</f>
        <v>5214</v>
      </c>
    </row>
    <row r="47" spans="2:15" ht="20.100000000000001" customHeight="1" x14ac:dyDescent="0.25">
      <c r="B47" s="8" t="s">
        <v>39</v>
      </c>
      <c r="C47" s="27">
        <v>119774</v>
      </c>
      <c r="D47" s="27">
        <v>114147</v>
      </c>
      <c r="E47" s="27">
        <v>114147</v>
      </c>
      <c r="F47" s="27">
        <v>111342</v>
      </c>
      <c r="G47" s="27">
        <v>111342</v>
      </c>
      <c r="H47" s="27">
        <v>111342</v>
      </c>
      <c r="I47" s="27">
        <v>111342</v>
      </c>
      <c r="J47" s="27">
        <v>111342</v>
      </c>
      <c r="K47" s="27">
        <v>111342</v>
      </c>
      <c r="L47" s="27">
        <v>111342</v>
      </c>
      <c r="M47" s="27">
        <v>111342</v>
      </c>
      <c r="N47" s="27">
        <v>111342</v>
      </c>
      <c r="O47" s="31">
        <f t="shared" si="35"/>
        <v>1350146</v>
      </c>
    </row>
    <row r="48" spans="2:15" ht="20.100000000000001" customHeight="1" x14ac:dyDescent="0.25">
      <c r="B48" s="8" t="s">
        <v>41</v>
      </c>
      <c r="C48" s="27">
        <v>598889</v>
      </c>
      <c r="D48" s="27">
        <v>655219</v>
      </c>
      <c r="E48" s="27">
        <v>557060</v>
      </c>
      <c r="F48" s="27">
        <v>452394</v>
      </c>
      <c r="G48" s="27">
        <v>511001</v>
      </c>
      <c r="H48" s="27">
        <v>453642</v>
      </c>
      <c r="I48" s="27">
        <v>462652</v>
      </c>
      <c r="J48" s="27">
        <v>475965</v>
      </c>
      <c r="K48" s="27">
        <v>487687</v>
      </c>
      <c r="L48" s="27">
        <v>547603</v>
      </c>
      <c r="M48" s="27">
        <v>501757</v>
      </c>
      <c r="N48" s="27">
        <v>545615</v>
      </c>
      <c r="O48" s="31">
        <f t="shared" si="35"/>
        <v>6249484</v>
      </c>
    </row>
    <row r="49" spans="2:15" ht="20.100000000000001" customHeight="1" thickBot="1" x14ac:dyDescent="0.3">
      <c r="B49" s="40" t="s">
        <v>78</v>
      </c>
      <c r="C49" s="28">
        <v>398426</v>
      </c>
      <c r="D49" s="28">
        <v>341249</v>
      </c>
      <c r="E49" s="28">
        <v>332851</v>
      </c>
      <c r="F49" s="28">
        <v>250695</v>
      </c>
      <c r="G49" s="28">
        <v>309514</v>
      </c>
      <c r="H49" s="28">
        <v>296451</v>
      </c>
      <c r="I49" s="28">
        <v>295664</v>
      </c>
      <c r="J49" s="28">
        <v>287426</v>
      </c>
      <c r="K49" s="28">
        <v>286511</v>
      </c>
      <c r="L49" s="28">
        <v>289424</v>
      </c>
      <c r="M49" s="28">
        <v>289827</v>
      </c>
      <c r="N49" s="28">
        <v>329393</v>
      </c>
      <c r="O49" s="32">
        <f t="shared" si="35"/>
        <v>3707431</v>
      </c>
    </row>
    <row r="50" spans="2:15" ht="20.100000000000001" customHeight="1" x14ac:dyDescent="0.25">
      <c r="B50" s="16" t="s">
        <v>0</v>
      </c>
      <c r="C50" s="29">
        <f>SUM(C38,C45)</f>
        <v>29695347</v>
      </c>
      <c r="D50" s="29">
        <f t="shared" ref="D50:O50" si="36">SUM(D38,D45)</f>
        <v>32628949</v>
      </c>
      <c r="E50" s="29">
        <f t="shared" si="36"/>
        <v>24614807</v>
      </c>
      <c r="F50" s="29">
        <f t="shared" si="36"/>
        <v>35289799</v>
      </c>
      <c r="G50" s="29">
        <f t="shared" si="36"/>
        <v>27175016</v>
      </c>
      <c r="H50" s="29">
        <f t="shared" si="36"/>
        <v>27094306</v>
      </c>
      <c r="I50" s="29">
        <f t="shared" si="36"/>
        <v>30340262</v>
      </c>
      <c r="J50" s="29">
        <f t="shared" si="36"/>
        <v>25163733</v>
      </c>
      <c r="K50" s="29">
        <f t="shared" si="36"/>
        <v>25010205</v>
      </c>
      <c r="L50" s="29">
        <f t="shared" si="36"/>
        <v>28020462</v>
      </c>
      <c r="M50" s="29">
        <f t="shared" si="36"/>
        <v>24607308</v>
      </c>
      <c r="N50" s="29">
        <f t="shared" si="36"/>
        <v>25546454</v>
      </c>
      <c r="O50" s="33">
        <f t="shared" si="36"/>
        <v>335186648</v>
      </c>
    </row>
    <row r="53" spans="2:15" ht="30" customHeight="1" x14ac:dyDescent="0.25">
      <c r="B53" s="1" t="s">
        <v>91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2:15" ht="30" customHeight="1" x14ac:dyDescent="0.25">
      <c r="B54" s="13" t="s">
        <v>48</v>
      </c>
      <c r="C54" s="14" t="s">
        <v>23</v>
      </c>
      <c r="D54" s="14" t="s">
        <v>24</v>
      </c>
      <c r="E54" s="14" t="s">
        <v>25</v>
      </c>
      <c r="F54" s="14" t="s">
        <v>26</v>
      </c>
      <c r="G54" s="14" t="s">
        <v>27</v>
      </c>
      <c r="H54" s="14" t="s">
        <v>28</v>
      </c>
      <c r="I54" s="14" t="s">
        <v>29</v>
      </c>
      <c r="J54" s="14" t="s">
        <v>30</v>
      </c>
      <c r="K54" s="14" t="s">
        <v>31</v>
      </c>
      <c r="L54" s="14" t="s">
        <v>32</v>
      </c>
      <c r="M54" s="14" t="s">
        <v>33</v>
      </c>
      <c r="N54" s="14" t="s">
        <v>34</v>
      </c>
      <c r="O54" s="15" t="s">
        <v>0</v>
      </c>
    </row>
    <row r="55" spans="2:15" ht="20.100000000000001" customHeight="1" x14ac:dyDescent="0.25">
      <c r="B55" s="18" t="s">
        <v>64</v>
      </c>
      <c r="C55" s="26">
        <f>SUM(C56:C61)</f>
        <v>25070937</v>
      </c>
      <c r="D55" s="26">
        <f t="shared" ref="D55" si="37">SUM(D56:D61)</f>
        <v>27652410</v>
      </c>
      <c r="E55" s="26">
        <f t="shared" ref="E55" si="38">SUM(E56:E61)</f>
        <v>20842465</v>
      </c>
      <c r="F55" s="26">
        <f t="shared" ref="F55" si="39">SUM(F56:F61)</f>
        <v>28264162</v>
      </c>
      <c r="G55" s="26">
        <f t="shared" ref="G55" si="40">SUM(G56:G61)</f>
        <v>21785573</v>
      </c>
      <c r="H55" s="26">
        <f t="shared" ref="H55" si="41">SUM(H56:H61)</f>
        <v>21059277</v>
      </c>
      <c r="I55" s="26">
        <f t="shared" ref="I55" si="42">SUM(I56:I61)</f>
        <v>24297082</v>
      </c>
      <c r="J55" s="26">
        <f t="shared" ref="J55" si="43">SUM(J56:J61)</f>
        <v>20058133</v>
      </c>
      <c r="K55" s="26">
        <f t="shared" ref="K55" si="44">SUM(K56:K61)</f>
        <v>20372781</v>
      </c>
      <c r="L55" s="26">
        <f t="shared" ref="L55" si="45">SUM(L56:L61)</f>
        <v>22324869</v>
      </c>
      <c r="M55" s="26">
        <f t="shared" ref="M55" si="46">SUM(M56:M61)</f>
        <v>20481067</v>
      </c>
      <c r="N55" s="26">
        <f t="shared" ref="N55" si="47">SUM(N56:N61)</f>
        <v>19324781</v>
      </c>
      <c r="O55" s="30">
        <f t="shared" ref="O55" si="48">SUM(O56:O61)</f>
        <v>271533537</v>
      </c>
    </row>
    <row r="56" spans="2:15" ht="20.100000000000001" customHeight="1" x14ac:dyDescent="0.25">
      <c r="B56" s="8" t="s">
        <v>35</v>
      </c>
      <c r="C56" s="27">
        <v>10765600</v>
      </c>
      <c r="D56" s="27">
        <v>14133101</v>
      </c>
      <c r="E56" s="27">
        <v>10497793</v>
      </c>
      <c r="F56" s="27">
        <v>14577064</v>
      </c>
      <c r="G56" s="27">
        <v>12506203</v>
      </c>
      <c r="H56" s="27">
        <v>12707105</v>
      </c>
      <c r="I56" s="27">
        <v>11367734</v>
      </c>
      <c r="J56" s="27">
        <v>11635120</v>
      </c>
      <c r="K56" s="27">
        <v>11100713</v>
      </c>
      <c r="L56" s="27">
        <v>9804283</v>
      </c>
      <c r="M56" s="27">
        <v>10798505</v>
      </c>
      <c r="N56" s="27">
        <v>11485724</v>
      </c>
      <c r="O56" s="31">
        <f t="shared" ref="O56:O61" si="49">SUM(C56:N56)</f>
        <v>141378945</v>
      </c>
    </row>
    <row r="57" spans="2:15" ht="20.100000000000001" customHeight="1" x14ac:dyDescent="0.25">
      <c r="B57" s="8" t="s">
        <v>36</v>
      </c>
      <c r="C57" s="27">
        <v>2764278</v>
      </c>
      <c r="D57" s="27">
        <v>3540431</v>
      </c>
      <c r="E57" s="27">
        <v>2671473</v>
      </c>
      <c r="F57" s="27">
        <v>3621702</v>
      </c>
      <c r="G57" s="27">
        <v>3119566</v>
      </c>
      <c r="H57" s="27">
        <v>3179406</v>
      </c>
      <c r="I57" s="27">
        <v>2864994</v>
      </c>
      <c r="J57" s="27">
        <v>2921582</v>
      </c>
      <c r="K57" s="27">
        <v>2803509</v>
      </c>
      <c r="L57" s="27">
        <v>2503907</v>
      </c>
      <c r="M57" s="27">
        <v>2732013</v>
      </c>
      <c r="N57" s="27">
        <v>2829185</v>
      </c>
      <c r="O57" s="31">
        <f t="shared" si="49"/>
        <v>35552046</v>
      </c>
    </row>
    <row r="58" spans="2:15" ht="20.100000000000001" customHeight="1" x14ac:dyDescent="0.25">
      <c r="B58" s="8" t="s">
        <v>37</v>
      </c>
      <c r="C58" s="27">
        <v>2830405</v>
      </c>
      <c r="D58" s="27">
        <v>246884</v>
      </c>
      <c r="E58" s="27">
        <v>246884</v>
      </c>
      <c r="F58" s="27">
        <v>4085873</v>
      </c>
      <c r="G58" s="27">
        <v>245293</v>
      </c>
      <c r="H58" s="27">
        <v>245002</v>
      </c>
      <c r="I58" s="27">
        <v>4248777</v>
      </c>
      <c r="J58" s="27">
        <v>245002</v>
      </c>
      <c r="K58" s="27">
        <v>245002</v>
      </c>
      <c r="L58" s="27">
        <v>4102947</v>
      </c>
      <c r="M58" s="27">
        <v>245002</v>
      </c>
      <c r="N58" s="27">
        <v>271105</v>
      </c>
      <c r="O58" s="31">
        <f t="shared" si="49"/>
        <v>17258176</v>
      </c>
    </row>
    <row r="59" spans="2:15" ht="20.100000000000001" customHeight="1" x14ac:dyDescent="0.25">
      <c r="B59" s="8" t="s">
        <v>38</v>
      </c>
      <c r="C59" s="27">
        <v>350819</v>
      </c>
      <c r="D59" s="27">
        <v>787373</v>
      </c>
      <c r="E59" s="27">
        <v>350311</v>
      </c>
      <c r="F59" s="27">
        <v>370572</v>
      </c>
      <c r="G59" s="27">
        <v>371602</v>
      </c>
      <c r="H59" s="27">
        <v>434823</v>
      </c>
      <c r="I59" s="27">
        <v>419911</v>
      </c>
      <c r="J59" s="27">
        <v>458305</v>
      </c>
      <c r="K59" s="27">
        <v>452687</v>
      </c>
      <c r="L59" s="27">
        <v>535502</v>
      </c>
      <c r="M59" s="27">
        <v>433506</v>
      </c>
      <c r="N59" s="27">
        <v>436554</v>
      </c>
      <c r="O59" s="31">
        <f t="shared" si="49"/>
        <v>5401965</v>
      </c>
    </row>
    <row r="60" spans="2:15" ht="20.100000000000001" customHeight="1" x14ac:dyDescent="0.25">
      <c r="B60" s="8" t="s">
        <v>42</v>
      </c>
      <c r="C60" s="27">
        <v>281226</v>
      </c>
      <c r="D60" s="27">
        <v>287598</v>
      </c>
      <c r="E60" s="27">
        <v>283100</v>
      </c>
      <c r="F60" s="27">
        <v>260397</v>
      </c>
      <c r="G60" s="27">
        <v>291976</v>
      </c>
      <c r="H60" s="27">
        <v>286369</v>
      </c>
      <c r="I60" s="27">
        <v>301450</v>
      </c>
      <c r="J60" s="27">
        <v>293009</v>
      </c>
      <c r="K60" s="27">
        <v>302210</v>
      </c>
      <c r="L60" s="27">
        <v>303490</v>
      </c>
      <c r="M60" s="27">
        <v>289202</v>
      </c>
      <c r="N60" s="27">
        <v>301493</v>
      </c>
      <c r="O60" s="31">
        <f t="shared" si="49"/>
        <v>3481520</v>
      </c>
    </row>
    <row r="61" spans="2:15" ht="20.100000000000001" customHeight="1" x14ac:dyDescent="0.25">
      <c r="B61" s="8" t="s">
        <v>43</v>
      </c>
      <c r="C61" s="27">
        <v>8078609</v>
      </c>
      <c r="D61" s="27">
        <v>8657023</v>
      </c>
      <c r="E61" s="27">
        <v>6792904</v>
      </c>
      <c r="F61" s="27">
        <v>5348554</v>
      </c>
      <c r="G61" s="27">
        <v>5250933</v>
      </c>
      <c r="H61" s="27">
        <v>4206572</v>
      </c>
      <c r="I61" s="27">
        <v>5094216</v>
      </c>
      <c r="J61" s="27">
        <v>4505115</v>
      </c>
      <c r="K61" s="27">
        <v>5468660</v>
      </c>
      <c r="L61" s="27">
        <v>5074740</v>
      </c>
      <c r="M61" s="27">
        <v>5982839</v>
      </c>
      <c r="N61" s="27">
        <v>4000720</v>
      </c>
      <c r="O61" s="31">
        <f t="shared" si="49"/>
        <v>68460885</v>
      </c>
    </row>
    <row r="62" spans="2:15" ht="20.100000000000001" customHeight="1" x14ac:dyDescent="0.25">
      <c r="B62" s="18" t="s">
        <v>70</v>
      </c>
      <c r="C62" s="26">
        <f>SUM(C63:C66)</f>
        <v>733298</v>
      </c>
      <c r="D62" s="26">
        <f t="shared" ref="D62:O62" si="50">SUM(D63:D66)</f>
        <v>728808</v>
      </c>
      <c r="E62" s="26">
        <f t="shared" si="50"/>
        <v>662307</v>
      </c>
      <c r="F62" s="26">
        <f t="shared" si="50"/>
        <v>564457</v>
      </c>
      <c r="G62" s="26">
        <f t="shared" si="50"/>
        <v>632845</v>
      </c>
      <c r="H62" s="26">
        <f t="shared" si="50"/>
        <v>584042</v>
      </c>
      <c r="I62" s="26">
        <f t="shared" si="50"/>
        <v>598362</v>
      </c>
      <c r="J62" s="26">
        <f t="shared" si="50"/>
        <v>598630</v>
      </c>
      <c r="K62" s="26">
        <f t="shared" si="50"/>
        <v>600739</v>
      </c>
      <c r="L62" s="26">
        <f t="shared" si="50"/>
        <v>629514</v>
      </c>
      <c r="M62" s="26">
        <f t="shared" si="50"/>
        <v>609878</v>
      </c>
      <c r="N62" s="26">
        <f t="shared" si="50"/>
        <v>663534</v>
      </c>
      <c r="O62" s="30">
        <f t="shared" si="50"/>
        <v>7606414</v>
      </c>
    </row>
    <row r="63" spans="2:15" ht="20.100000000000001" customHeight="1" x14ac:dyDescent="0.25">
      <c r="B63" s="8" t="s">
        <v>40</v>
      </c>
      <c r="C63" s="27">
        <v>340</v>
      </c>
      <c r="D63" s="27">
        <v>486</v>
      </c>
      <c r="E63" s="27">
        <v>962</v>
      </c>
      <c r="F63" s="27">
        <v>185</v>
      </c>
      <c r="G63" s="27">
        <v>67</v>
      </c>
      <c r="H63" s="27">
        <v>130</v>
      </c>
      <c r="I63" s="27">
        <v>85</v>
      </c>
      <c r="J63" s="27">
        <v>140</v>
      </c>
      <c r="K63" s="27">
        <v>188</v>
      </c>
      <c r="L63" s="27">
        <v>112</v>
      </c>
      <c r="M63" s="27">
        <v>129</v>
      </c>
      <c r="N63" s="27">
        <v>185</v>
      </c>
      <c r="O63" s="31">
        <f t="shared" ref="O63:O66" si="51">SUM(C63:N63)</f>
        <v>3009</v>
      </c>
    </row>
    <row r="64" spans="2:15" ht="20.100000000000001" customHeight="1" x14ac:dyDescent="0.25">
      <c r="B64" s="8" t="s">
        <v>39</v>
      </c>
      <c r="C64" s="27">
        <v>73832</v>
      </c>
      <c r="D64" s="27">
        <v>72056</v>
      </c>
      <c r="E64" s="27">
        <v>72056</v>
      </c>
      <c r="F64" s="27">
        <v>71569</v>
      </c>
      <c r="G64" s="27">
        <v>71569</v>
      </c>
      <c r="H64" s="27">
        <v>71569</v>
      </c>
      <c r="I64" s="27">
        <v>71569</v>
      </c>
      <c r="J64" s="27">
        <v>71569</v>
      </c>
      <c r="K64" s="27">
        <v>71569</v>
      </c>
      <c r="L64" s="27">
        <v>71569</v>
      </c>
      <c r="M64" s="27">
        <v>71569</v>
      </c>
      <c r="N64" s="27">
        <v>71569</v>
      </c>
      <c r="O64" s="31">
        <f t="shared" si="51"/>
        <v>862065</v>
      </c>
    </row>
    <row r="65" spans="2:15" ht="20.100000000000001" customHeight="1" x14ac:dyDescent="0.25">
      <c r="B65" s="8" t="s">
        <v>41</v>
      </c>
      <c r="C65" s="27">
        <v>394465</v>
      </c>
      <c r="D65" s="27">
        <v>427543</v>
      </c>
      <c r="E65" s="27">
        <v>367494</v>
      </c>
      <c r="F65" s="27">
        <v>315510</v>
      </c>
      <c r="G65" s="27">
        <v>350172</v>
      </c>
      <c r="H65" s="27">
        <v>309456</v>
      </c>
      <c r="I65" s="27">
        <v>320322</v>
      </c>
      <c r="J65" s="27">
        <v>328696</v>
      </c>
      <c r="K65" s="27">
        <v>335475</v>
      </c>
      <c r="L65" s="27">
        <v>359325</v>
      </c>
      <c r="M65" s="27">
        <v>342376</v>
      </c>
      <c r="N65" s="27">
        <v>372701</v>
      </c>
      <c r="O65" s="31">
        <f t="shared" si="51"/>
        <v>4223535</v>
      </c>
    </row>
    <row r="66" spans="2:15" ht="20.100000000000001" customHeight="1" thickBot="1" x14ac:dyDescent="0.3">
      <c r="B66" s="40" t="s">
        <v>78</v>
      </c>
      <c r="C66" s="28">
        <v>264661</v>
      </c>
      <c r="D66" s="28">
        <v>228723</v>
      </c>
      <c r="E66" s="28">
        <v>221795</v>
      </c>
      <c r="F66" s="28">
        <v>177193</v>
      </c>
      <c r="G66" s="28">
        <v>211037</v>
      </c>
      <c r="H66" s="28">
        <v>202887</v>
      </c>
      <c r="I66" s="28">
        <v>206386</v>
      </c>
      <c r="J66" s="28">
        <v>198225</v>
      </c>
      <c r="K66" s="28">
        <v>193507</v>
      </c>
      <c r="L66" s="28">
        <v>198508</v>
      </c>
      <c r="M66" s="28">
        <v>195804</v>
      </c>
      <c r="N66" s="28">
        <v>219079</v>
      </c>
      <c r="O66" s="32">
        <f t="shared" si="51"/>
        <v>2517805</v>
      </c>
    </row>
    <row r="67" spans="2:15" ht="20.100000000000001" customHeight="1" x14ac:dyDescent="0.25">
      <c r="B67" s="16" t="s">
        <v>0</v>
      </c>
      <c r="C67" s="29">
        <f>SUM(C55,C62)</f>
        <v>25804235</v>
      </c>
      <c r="D67" s="29">
        <f t="shared" ref="D67:O67" si="52">SUM(D55,D62)</f>
        <v>28381218</v>
      </c>
      <c r="E67" s="29">
        <f t="shared" si="52"/>
        <v>21504772</v>
      </c>
      <c r="F67" s="29">
        <f t="shared" si="52"/>
        <v>28828619</v>
      </c>
      <c r="G67" s="29">
        <f t="shared" si="52"/>
        <v>22418418</v>
      </c>
      <c r="H67" s="29">
        <f t="shared" si="52"/>
        <v>21643319</v>
      </c>
      <c r="I67" s="29">
        <f t="shared" si="52"/>
        <v>24895444</v>
      </c>
      <c r="J67" s="29">
        <f t="shared" si="52"/>
        <v>20656763</v>
      </c>
      <c r="K67" s="29">
        <f t="shared" si="52"/>
        <v>20973520</v>
      </c>
      <c r="L67" s="29">
        <f t="shared" si="52"/>
        <v>22954383</v>
      </c>
      <c r="M67" s="29">
        <f t="shared" si="52"/>
        <v>21090945</v>
      </c>
      <c r="N67" s="29">
        <f t="shared" si="52"/>
        <v>19988315</v>
      </c>
      <c r="O67" s="33">
        <f t="shared" si="52"/>
        <v>279139951</v>
      </c>
    </row>
    <row r="71" spans="2:15" ht="30" customHeight="1" x14ac:dyDescent="0.25">
      <c r="B71" s="1" t="s">
        <v>92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2:15" ht="30" customHeight="1" x14ac:dyDescent="0.25">
      <c r="B72" s="13" t="s">
        <v>48</v>
      </c>
      <c r="C72" s="14" t="s">
        <v>23</v>
      </c>
      <c r="D72" s="14" t="s">
        <v>24</v>
      </c>
      <c r="E72" s="14" t="s">
        <v>25</v>
      </c>
      <c r="F72" s="14" t="s">
        <v>26</v>
      </c>
      <c r="G72" s="14" t="s">
        <v>27</v>
      </c>
      <c r="H72" s="14" t="s">
        <v>28</v>
      </c>
      <c r="I72" s="14" t="s">
        <v>29</v>
      </c>
      <c r="J72" s="14" t="s">
        <v>30</v>
      </c>
      <c r="K72" s="14" t="s">
        <v>31</v>
      </c>
      <c r="L72" s="14" t="s">
        <v>32</v>
      </c>
      <c r="M72" s="14" t="s">
        <v>33</v>
      </c>
      <c r="N72" s="14" t="s">
        <v>34</v>
      </c>
      <c r="O72" s="15" t="s">
        <v>0</v>
      </c>
    </row>
    <row r="73" spans="2:15" ht="20.100000000000001" customHeight="1" x14ac:dyDescent="0.25">
      <c r="B73" s="18" t="s">
        <v>64</v>
      </c>
      <c r="C73" s="26">
        <f>SUM(C74:C79)</f>
        <v>34053835</v>
      </c>
      <c r="D73" s="26">
        <f t="shared" ref="D73" si="53">SUM(D74:D79)</f>
        <v>38085870</v>
      </c>
      <c r="E73" s="26">
        <f t="shared" ref="E73" si="54">SUM(E74:E79)</f>
        <v>28202029</v>
      </c>
      <c r="F73" s="26">
        <f t="shared" ref="F73" si="55">SUM(F74:F79)</f>
        <v>45535800</v>
      </c>
      <c r="G73" s="26">
        <f t="shared" ref="G73" si="56">SUM(G74:G79)</f>
        <v>31965938</v>
      </c>
      <c r="H73" s="26">
        <f t="shared" ref="H73" si="57">SUM(H74:H79)</f>
        <v>31986875</v>
      </c>
      <c r="I73" s="26">
        <f t="shared" ref="I73" si="58">SUM(I74:I79)</f>
        <v>37872764</v>
      </c>
      <c r="J73" s="26">
        <f t="shared" ref="J73" si="59">SUM(J74:J79)</f>
        <v>30352165</v>
      </c>
      <c r="K73" s="26">
        <f t="shared" ref="K73" si="60">SUM(K74:K79)</f>
        <v>28917413</v>
      </c>
      <c r="L73" s="26">
        <f t="shared" ref="L73" si="61">SUM(L74:L79)</f>
        <v>33439935</v>
      </c>
      <c r="M73" s="26">
        <f t="shared" ref="M73" si="62">SUM(M74:M79)</f>
        <v>28601565</v>
      </c>
      <c r="N73" s="26">
        <f t="shared" ref="N73" si="63">SUM(N74:N79)</f>
        <v>27755865</v>
      </c>
      <c r="O73" s="30">
        <f t="shared" ref="O73" si="64">SUM(O74:O79)</f>
        <v>396770054</v>
      </c>
    </row>
    <row r="74" spans="2:15" ht="20.100000000000001" customHeight="1" x14ac:dyDescent="0.25">
      <c r="B74" s="8" t="s">
        <v>35</v>
      </c>
      <c r="C74" s="27">
        <v>17367443</v>
      </c>
      <c r="D74" s="27">
        <v>24043439</v>
      </c>
      <c r="E74" s="27">
        <v>17735522</v>
      </c>
      <c r="F74" s="27">
        <v>26059770</v>
      </c>
      <c r="G74" s="27">
        <v>21629906</v>
      </c>
      <c r="H74" s="27">
        <v>22161789</v>
      </c>
      <c r="I74" s="27">
        <v>19528302</v>
      </c>
      <c r="J74" s="27">
        <v>20629312</v>
      </c>
      <c r="K74" s="27">
        <v>18885613</v>
      </c>
      <c r="L74" s="27">
        <v>15990370</v>
      </c>
      <c r="M74" s="27">
        <v>18392113</v>
      </c>
      <c r="N74" s="27">
        <v>18809459</v>
      </c>
      <c r="O74" s="31">
        <f t="shared" ref="O74:O79" si="65">SUM(C74:N74)</f>
        <v>241233038</v>
      </c>
    </row>
    <row r="75" spans="2:15" ht="20.100000000000001" customHeight="1" x14ac:dyDescent="0.25">
      <c r="B75" s="8" t="s">
        <v>36</v>
      </c>
      <c r="C75" s="27">
        <v>3864708</v>
      </c>
      <c r="D75" s="27">
        <v>5434997</v>
      </c>
      <c r="E75" s="27">
        <v>3974249</v>
      </c>
      <c r="F75" s="27">
        <v>5918706</v>
      </c>
      <c r="G75" s="27">
        <v>4897143</v>
      </c>
      <c r="H75" s="27">
        <v>5015687</v>
      </c>
      <c r="I75" s="27">
        <v>4404448</v>
      </c>
      <c r="J75" s="27">
        <v>4662497</v>
      </c>
      <c r="K75" s="27">
        <v>4254849</v>
      </c>
      <c r="L75" s="27">
        <v>3581261</v>
      </c>
      <c r="M75" s="27">
        <v>4140632</v>
      </c>
      <c r="N75" s="27">
        <v>4261802</v>
      </c>
      <c r="O75" s="31">
        <f t="shared" si="65"/>
        <v>54410979</v>
      </c>
    </row>
    <row r="76" spans="2:15" ht="20.100000000000001" customHeight="1" x14ac:dyDescent="0.25">
      <c r="B76" s="8" t="s">
        <v>37</v>
      </c>
      <c r="C76" s="27">
        <v>5813386</v>
      </c>
      <c r="D76" s="27">
        <v>339396</v>
      </c>
      <c r="E76" s="27">
        <v>339396</v>
      </c>
      <c r="F76" s="27">
        <v>8512449</v>
      </c>
      <c r="G76" s="27">
        <v>343048</v>
      </c>
      <c r="H76" s="27">
        <v>343160</v>
      </c>
      <c r="I76" s="27">
        <v>8858934</v>
      </c>
      <c r="J76" s="27">
        <v>343160</v>
      </c>
      <c r="K76" s="27">
        <v>343160</v>
      </c>
      <c r="L76" s="27">
        <v>8548765</v>
      </c>
      <c r="M76" s="27">
        <v>343160</v>
      </c>
      <c r="N76" s="27">
        <v>333075</v>
      </c>
      <c r="O76" s="31">
        <f t="shared" si="65"/>
        <v>34461089</v>
      </c>
    </row>
    <row r="77" spans="2:15" ht="20.100000000000001" customHeight="1" x14ac:dyDescent="0.25">
      <c r="B77" s="8" t="s">
        <v>38</v>
      </c>
      <c r="C77" s="27">
        <v>577028</v>
      </c>
      <c r="D77" s="27">
        <v>1409747</v>
      </c>
      <c r="E77" s="27">
        <v>631807</v>
      </c>
      <c r="F77" s="27">
        <v>606635</v>
      </c>
      <c r="G77" s="27">
        <v>650316</v>
      </c>
      <c r="H77" s="27">
        <v>777394</v>
      </c>
      <c r="I77" s="27">
        <v>724035</v>
      </c>
      <c r="J77" s="27">
        <v>799804</v>
      </c>
      <c r="K77" s="27">
        <v>808487</v>
      </c>
      <c r="L77" s="27">
        <v>971394</v>
      </c>
      <c r="M77" s="27">
        <v>766130</v>
      </c>
      <c r="N77" s="27">
        <v>772395</v>
      </c>
      <c r="O77" s="31">
        <f t="shared" si="65"/>
        <v>9495172</v>
      </c>
    </row>
    <row r="78" spans="2:15" ht="20.100000000000001" customHeight="1" x14ac:dyDescent="0.25">
      <c r="B78" s="8" t="s">
        <v>42</v>
      </c>
      <c r="C78" s="27">
        <v>683405</v>
      </c>
      <c r="D78" s="27">
        <v>698889</v>
      </c>
      <c r="E78" s="27">
        <v>687959</v>
      </c>
      <c r="F78" s="27">
        <v>632788</v>
      </c>
      <c r="G78" s="27">
        <v>709529</v>
      </c>
      <c r="H78" s="27">
        <v>695903</v>
      </c>
      <c r="I78" s="27">
        <v>732552</v>
      </c>
      <c r="J78" s="27">
        <v>712039</v>
      </c>
      <c r="K78" s="27">
        <v>734397</v>
      </c>
      <c r="L78" s="27">
        <v>737509</v>
      </c>
      <c r="M78" s="27">
        <v>702789</v>
      </c>
      <c r="N78" s="27">
        <v>732655</v>
      </c>
      <c r="O78" s="31">
        <f t="shared" si="65"/>
        <v>8460414</v>
      </c>
    </row>
    <row r="79" spans="2:15" ht="20.100000000000001" customHeight="1" x14ac:dyDescent="0.25">
      <c r="B79" s="8" t="s">
        <v>43</v>
      </c>
      <c r="C79" s="27">
        <v>5747865</v>
      </c>
      <c r="D79" s="27">
        <v>6159402</v>
      </c>
      <c r="E79" s="27">
        <v>4833096</v>
      </c>
      <c r="F79" s="27">
        <v>3805452</v>
      </c>
      <c r="G79" s="27">
        <v>3735996</v>
      </c>
      <c r="H79" s="27">
        <v>2992942</v>
      </c>
      <c r="I79" s="27">
        <v>3624493</v>
      </c>
      <c r="J79" s="27">
        <v>3205353</v>
      </c>
      <c r="K79" s="27">
        <v>3890907</v>
      </c>
      <c r="L79" s="27">
        <v>3610636</v>
      </c>
      <c r="M79" s="27">
        <v>4256741</v>
      </c>
      <c r="N79" s="27">
        <v>2846479</v>
      </c>
      <c r="O79" s="31">
        <f t="shared" si="65"/>
        <v>48709362</v>
      </c>
    </row>
    <row r="80" spans="2:15" ht="20.100000000000001" customHeight="1" x14ac:dyDescent="0.25">
      <c r="B80" s="18" t="s">
        <v>70</v>
      </c>
      <c r="C80" s="26">
        <f>SUM(C81:C84)</f>
        <v>1181837</v>
      </c>
      <c r="D80" s="26">
        <f t="shared" ref="D80:O80" si="66">SUM(D81:D84)</f>
        <v>1167760</v>
      </c>
      <c r="E80" s="26">
        <f t="shared" si="66"/>
        <v>1063136</v>
      </c>
      <c r="F80" s="26">
        <f t="shared" si="66"/>
        <v>986898</v>
      </c>
      <c r="G80" s="26">
        <f t="shared" si="66"/>
        <v>1062777</v>
      </c>
      <c r="H80" s="26">
        <f t="shared" si="66"/>
        <v>977147</v>
      </c>
      <c r="I80" s="26">
        <f t="shared" si="66"/>
        <v>1031738</v>
      </c>
      <c r="J80" s="26">
        <f t="shared" si="66"/>
        <v>1020920</v>
      </c>
      <c r="K80" s="26">
        <f t="shared" si="66"/>
        <v>1006098</v>
      </c>
      <c r="L80" s="26">
        <f t="shared" si="66"/>
        <v>1006455</v>
      </c>
      <c r="M80" s="26">
        <f t="shared" si="66"/>
        <v>1012415</v>
      </c>
      <c r="N80" s="26">
        <f t="shared" si="66"/>
        <v>1091901</v>
      </c>
      <c r="O80" s="30">
        <f t="shared" si="66"/>
        <v>12609082</v>
      </c>
    </row>
    <row r="81" spans="2:15" ht="20.100000000000001" customHeight="1" x14ac:dyDescent="0.25">
      <c r="B81" s="8" t="s">
        <v>40</v>
      </c>
      <c r="C81" s="27">
        <v>363</v>
      </c>
      <c r="D81" s="27">
        <v>518</v>
      </c>
      <c r="E81" s="27">
        <v>1096</v>
      </c>
      <c r="F81" s="27">
        <v>210</v>
      </c>
      <c r="G81" s="27">
        <v>76</v>
      </c>
      <c r="H81" s="27">
        <v>147</v>
      </c>
      <c r="I81" s="27">
        <v>97</v>
      </c>
      <c r="J81" s="27">
        <v>160</v>
      </c>
      <c r="K81" s="27">
        <v>214</v>
      </c>
      <c r="L81" s="27">
        <v>127</v>
      </c>
      <c r="M81" s="27">
        <v>146</v>
      </c>
      <c r="N81" s="27">
        <v>210</v>
      </c>
      <c r="O81" s="31">
        <f t="shared" ref="O81:O84" si="67">SUM(C81:N81)</f>
        <v>3364</v>
      </c>
    </row>
    <row r="82" spans="2:15" ht="20.100000000000001" customHeight="1" x14ac:dyDescent="0.25">
      <c r="B82" s="8" t="s">
        <v>39</v>
      </c>
      <c r="C82" s="27">
        <v>103530</v>
      </c>
      <c r="D82" s="27">
        <v>105186</v>
      </c>
      <c r="E82" s="27">
        <v>105186</v>
      </c>
      <c r="F82" s="27">
        <v>106160</v>
      </c>
      <c r="G82" s="27">
        <v>106160</v>
      </c>
      <c r="H82" s="27">
        <v>106160</v>
      </c>
      <c r="I82" s="27">
        <v>106160</v>
      </c>
      <c r="J82" s="27">
        <v>106160</v>
      </c>
      <c r="K82" s="27">
        <v>106160</v>
      </c>
      <c r="L82" s="27">
        <v>106160</v>
      </c>
      <c r="M82" s="27">
        <v>106160</v>
      </c>
      <c r="N82" s="27">
        <v>106160</v>
      </c>
      <c r="O82" s="31">
        <f t="shared" si="67"/>
        <v>1269342</v>
      </c>
    </row>
    <row r="83" spans="2:15" ht="20.100000000000001" customHeight="1" x14ac:dyDescent="0.25">
      <c r="B83" s="8" t="s">
        <v>41</v>
      </c>
      <c r="C83" s="27">
        <v>640778</v>
      </c>
      <c r="D83" s="27">
        <v>681464</v>
      </c>
      <c r="E83" s="27">
        <v>592083</v>
      </c>
      <c r="F83" s="27">
        <v>558762</v>
      </c>
      <c r="G83" s="27">
        <v>599125</v>
      </c>
      <c r="H83" s="27">
        <v>524608</v>
      </c>
      <c r="I83" s="27">
        <v>559356</v>
      </c>
      <c r="J83" s="27">
        <v>571104</v>
      </c>
      <c r="K83" s="27">
        <v>578386</v>
      </c>
      <c r="L83" s="27">
        <v>559928</v>
      </c>
      <c r="M83" s="27">
        <v>580758</v>
      </c>
      <c r="N83" s="27">
        <v>633573</v>
      </c>
      <c r="O83" s="31">
        <f t="shared" si="67"/>
        <v>7079925</v>
      </c>
    </row>
    <row r="84" spans="2:15" ht="20.100000000000001" customHeight="1" thickBot="1" x14ac:dyDescent="0.3">
      <c r="B84" s="40" t="s">
        <v>78</v>
      </c>
      <c r="C84" s="28">
        <v>437166</v>
      </c>
      <c r="D84" s="28">
        <v>380592</v>
      </c>
      <c r="E84" s="28">
        <v>364771</v>
      </c>
      <c r="F84" s="28">
        <v>321766</v>
      </c>
      <c r="G84" s="28">
        <v>357416</v>
      </c>
      <c r="H84" s="28">
        <v>346232</v>
      </c>
      <c r="I84" s="28">
        <v>366125</v>
      </c>
      <c r="J84" s="28">
        <v>343496</v>
      </c>
      <c r="K84" s="28">
        <v>321338</v>
      </c>
      <c r="L84" s="28">
        <v>340240</v>
      </c>
      <c r="M84" s="28">
        <v>325351</v>
      </c>
      <c r="N84" s="28">
        <v>351958</v>
      </c>
      <c r="O84" s="32">
        <f t="shared" si="67"/>
        <v>4256451</v>
      </c>
    </row>
    <row r="85" spans="2:15" ht="20.100000000000001" customHeight="1" x14ac:dyDescent="0.25">
      <c r="B85" s="16" t="s">
        <v>0</v>
      </c>
      <c r="C85" s="29">
        <f>SUM(C73,C80)</f>
        <v>35235672</v>
      </c>
      <c r="D85" s="29">
        <f t="shared" ref="D85:O85" si="68">SUM(D73,D80)</f>
        <v>39253630</v>
      </c>
      <c r="E85" s="29">
        <f t="shared" si="68"/>
        <v>29265165</v>
      </c>
      <c r="F85" s="29">
        <f t="shared" si="68"/>
        <v>46522698</v>
      </c>
      <c r="G85" s="29">
        <f t="shared" si="68"/>
        <v>33028715</v>
      </c>
      <c r="H85" s="29">
        <f t="shared" si="68"/>
        <v>32964022</v>
      </c>
      <c r="I85" s="29">
        <f t="shared" si="68"/>
        <v>38904502</v>
      </c>
      <c r="J85" s="29">
        <f t="shared" si="68"/>
        <v>31373085</v>
      </c>
      <c r="K85" s="29">
        <f t="shared" si="68"/>
        <v>29923511</v>
      </c>
      <c r="L85" s="29">
        <f t="shared" si="68"/>
        <v>34446390</v>
      </c>
      <c r="M85" s="29">
        <f t="shared" si="68"/>
        <v>29613980</v>
      </c>
      <c r="N85" s="29">
        <f t="shared" si="68"/>
        <v>28847766</v>
      </c>
      <c r="O85" s="33">
        <f t="shared" si="68"/>
        <v>409379136</v>
      </c>
    </row>
    <row r="88" spans="2:15" ht="30" customHeight="1" x14ac:dyDescent="0.25">
      <c r="B88" s="1" t="s">
        <v>93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2:15" ht="30" customHeight="1" x14ac:dyDescent="0.25">
      <c r="B89" s="13" t="s">
        <v>48</v>
      </c>
      <c r="C89" s="14" t="s">
        <v>23</v>
      </c>
      <c r="D89" s="14" t="s">
        <v>24</v>
      </c>
      <c r="E89" s="14" t="s">
        <v>25</v>
      </c>
      <c r="F89" s="14" t="s">
        <v>26</v>
      </c>
      <c r="G89" s="14" t="s">
        <v>27</v>
      </c>
      <c r="H89" s="14" t="s">
        <v>28</v>
      </c>
      <c r="I89" s="14" t="s">
        <v>29</v>
      </c>
      <c r="J89" s="14" t="s">
        <v>30</v>
      </c>
      <c r="K89" s="14" t="s">
        <v>31</v>
      </c>
      <c r="L89" s="14" t="s">
        <v>32</v>
      </c>
      <c r="M89" s="14" t="s">
        <v>33</v>
      </c>
      <c r="N89" s="14" t="s">
        <v>34</v>
      </c>
      <c r="O89" s="15" t="s">
        <v>0</v>
      </c>
    </row>
    <row r="90" spans="2:15" ht="20.100000000000001" customHeight="1" x14ac:dyDescent="0.25">
      <c r="B90" s="18" t="s">
        <v>64</v>
      </c>
      <c r="C90" s="26">
        <f>SUM(C91:C96)</f>
        <v>20000668</v>
      </c>
      <c r="D90" s="26">
        <f t="shared" ref="D90" si="69">SUM(D91:D96)</f>
        <v>22293742</v>
      </c>
      <c r="E90" s="26">
        <f t="shared" ref="E90" si="70">SUM(E91:E96)</f>
        <v>16501453</v>
      </c>
      <c r="F90" s="26">
        <f t="shared" ref="F90" si="71">SUM(F91:F96)</f>
        <v>26716398</v>
      </c>
      <c r="G90" s="26">
        <f t="shared" ref="G90" si="72">SUM(G91:G96)</f>
        <v>19152377</v>
      </c>
      <c r="H90" s="26">
        <f t="shared" ref="H90" si="73">SUM(H91:H96)</f>
        <v>19430177</v>
      </c>
      <c r="I90" s="26">
        <f t="shared" ref="I90" si="74">SUM(I91:I96)</f>
        <v>22351108</v>
      </c>
      <c r="J90" s="26">
        <f t="shared" ref="J90" si="75">SUM(J91:J96)</f>
        <v>18058274</v>
      </c>
      <c r="K90" s="26">
        <f t="shared" ref="K90" si="76">SUM(K91:K96)</f>
        <v>17282440</v>
      </c>
      <c r="L90" s="26">
        <f t="shared" ref="L90" si="77">SUM(L91:L96)</f>
        <v>19994119</v>
      </c>
      <c r="M90" s="26">
        <f t="shared" ref="M90" si="78">SUM(M91:M96)</f>
        <v>16882610</v>
      </c>
      <c r="N90" s="26">
        <f t="shared" ref="N90" si="79">SUM(N91:N96)</f>
        <v>17472226</v>
      </c>
      <c r="O90" s="30">
        <f t="shared" ref="O90" si="80">SUM(O91:O96)</f>
        <v>236135592</v>
      </c>
    </row>
    <row r="91" spans="2:15" ht="20.100000000000001" customHeight="1" x14ac:dyDescent="0.25">
      <c r="B91" s="8" t="s">
        <v>35</v>
      </c>
      <c r="C91" s="27">
        <v>12036074</v>
      </c>
      <c r="D91" s="27">
        <v>15922642</v>
      </c>
      <c r="E91" s="27">
        <v>11809884</v>
      </c>
      <c r="F91" s="27">
        <v>16547325</v>
      </c>
      <c r="G91" s="27">
        <v>14088067</v>
      </c>
      <c r="H91" s="27">
        <v>14341874</v>
      </c>
      <c r="I91" s="27">
        <v>12785831</v>
      </c>
      <c r="J91" s="27">
        <v>13182238</v>
      </c>
      <c r="K91" s="27">
        <v>12458071</v>
      </c>
      <c r="L91" s="27">
        <v>10900305</v>
      </c>
      <c r="M91" s="27">
        <v>12121988</v>
      </c>
      <c r="N91" s="27">
        <v>12781152</v>
      </c>
      <c r="O91" s="31">
        <f t="shared" ref="O91:O96" si="81">SUM(C91:N91)</f>
        <v>158975451</v>
      </c>
    </row>
    <row r="92" spans="2:15" ht="20.100000000000001" customHeight="1" x14ac:dyDescent="0.25">
      <c r="B92" s="8" t="s">
        <v>36</v>
      </c>
      <c r="C92" s="27">
        <v>3012095</v>
      </c>
      <c r="D92" s="27">
        <v>3907071</v>
      </c>
      <c r="E92" s="27">
        <v>2930520</v>
      </c>
      <c r="F92" s="27">
        <v>4028340</v>
      </c>
      <c r="G92" s="27">
        <v>3439866</v>
      </c>
      <c r="H92" s="27">
        <v>3509518</v>
      </c>
      <c r="I92" s="27">
        <v>3145280</v>
      </c>
      <c r="J92" s="27">
        <v>3232907</v>
      </c>
      <c r="K92" s="27">
        <v>3069570</v>
      </c>
      <c r="L92" s="27">
        <v>2708902</v>
      </c>
      <c r="M92" s="27">
        <v>2990438</v>
      </c>
      <c r="N92" s="27">
        <v>3092910</v>
      </c>
      <c r="O92" s="31">
        <f t="shared" si="81"/>
        <v>39067417</v>
      </c>
    </row>
    <row r="93" spans="2:15" ht="20.100000000000001" customHeight="1" x14ac:dyDescent="0.25">
      <c r="B93" s="8" t="s">
        <v>37</v>
      </c>
      <c r="C93" s="27">
        <v>3328855</v>
      </c>
      <c r="D93" s="27">
        <v>266952</v>
      </c>
      <c r="E93" s="27">
        <v>266952</v>
      </c>
      <c r="F93" s="27">
        <v>4818228</v>
      </c>
      <c r="G93" s="27">
        <v>264214</v>
      </c>
      <c r="H93" s="27">
        <v>263978</v>
      </c>
      <c r="I93" s="27">
        <v>5011388</v>
      </c>
      <c r="J93" s="27">
        <v>263978</v>
      </c>
      <c r="K93" s="27">
        <v>263978</v>
      </c>
      <c r="L93" s="27">
        <v>4838473</v>
      </c>
      <c r="M93" s="27">
        <v>263978</v>
      </c>
      <c r="N93" s="27">
        <v>285148</v>
      </c>
      <c r="O93" s="31">
        <f t="shared" si="81"/>
        <v>20136122</v>
      </c>
    </row>
    <row r="94" spans="2:15" ht="20.100000000000001" customHeight="1" x14ac:dyDescent="0.25">
      <c r="B94" s="8" t="s">
        <v>38</v>
      </c>
      <c r="C94" s="27">
        <v>393679</v>
      </c>
      <c r="D94" s="27">
        <v>896827</v>
      </c>
      <c r="E94" s="27">
        <v>399646</v>
      </c>
      <c r="F94" s="27">
        <v>412334</v>
      </c>
      <c r="G94" s="27">
        <v>419740</v>
      </c>
      <c r="H94" s="27">
        <v>493602</v>
      </c>
      <c r="I94" s="27">
        <v>472694</v>
      </c>
      <c r="J94" s="27">
        <v>517340</v>
      </c>
      <c r="K94" s="27">
        <v>513754</v>
      </c>
      <c r="L94" s="27">
        <v>609978</v>
      </c>
      <c r="M94" s="27">
        <v>490778</v>
      </c>
      <c r="N94" s="27">
        <v>494360</v>
      </c>
      <c r="O94" s="31">
        <f t="shared" si="81"/>
        <v>6114732</v>
      </c>
    </row>
    <row r="95" spans="2:15" ht="20.100000000000001" customHeight="1" x14ac:dyDescent="0.25">
      <c r="B95" s="8" t="s">
        <v>42</v>
      </c>
      <c r="C95" s="27">
        <v>363270</v>
      </c>
      <c r="D95" s="27">
        <v>371501</v>
      </c>
      <c r="E95" s="27">
        <v>365690</v>
      </c>
      <c r="F95" s="27">
        <v>336364</v>
      </c>
      <c r="G95" s="27">
        <v>377156</v>
      </c>
      <c r="H95" s="27">
        <v>369913</v>
      </c>
      <c r="I95" s="27">
        <v>389394</v>
      </c>
      <c r="J95" s="27">
        <v>378490</v>
      </c>
      <c r="K95" s="27">
        <v>390375</v>
      </c>
      <c r="L95" s="27">
        <v>392029</v>
      </c>
      <c r="M95" s="27">
        <v>373573</v>
      </c>
      <c r="N95" s="27">
        <v>389449</v>
      </c>
      <c r="O95" s="31">
        <f t="shared" si="81"/>
        <v>4497204</v>
      </c>
    </row>
    <row r="96" spans="2:15" ht="20.100000000000001" customHeight="1" x14ac:dyDescent="0.25">
      <c r="B96" s="8" t="s">
        <v>43</v>
      </c>
      <c r="C96" s="27">
        <v>866695</v>
      </c>
      <c r="D96" s="27">
        <v>928749</v>
      </c>
      <c r="E96" s="27">
        <v>728761</v>
      </c>
      <c r="F96" s="27">
        <v>573807</v>
      </c>
      <c r="G96" s="27">
        <v>563334</v>
      </c>
      <c r="H96" s="27">
        <v>451292</v>
      </c>
      <c r="I96" s="27">
        <v>546521</v>
      </c>
      <c r="J96" s="27">
        <v>483321</v>
      </c>
      <c r="K96" s="27">
        <v>586692</v>
      </c>
      <c r="L96" s="27">
        <v>544432</v>
      </c>
      <c r="M96" s="27">
        <v>641855</v>
      </c>
      <c r="N96" s="27">
        <v>429207</v>
      </c>
      <c r="O96" s="31">
        <f t="shared" si="81"/>
        <v>7344666</v>
      </c>
    </row>
    <row r="97" spans="2:15" ht="20.100000000000001" customHeight="1" x14ac:dyDescent="0.25">
      <c r="B97" s="18" t="s">
        <v>70</v>
      </c>
      <c r="C97" s="26">
        <f>SUM(C98:C101)</f>
        <v>819684</v>
      </c>
      <c r="D97" s="26">
        <f t="shared" ref="D97:O97" si="82">SUM(D98:D101)</f>
        <v>812682</v>
      </c>
      <c r="E97" s="26">
        <f t="shared" si="82"/>
        <v>737339</v>
      </c>
      <c r="F97" s="26">
        <f t="shared" si="82"/>
        <v>637442</v>
      </c>
      <c r="G97" s="26">
        <f t="shared" si="82"/>
        <v>708157</v>
      </c>
      <c r="H97" s="26">
        <f t="shared" si="82"/>
        <v>652999</v>
      </c>
      <c r="I97" s="26">
        <f t="shared" si="82"/>
        <v>673577</v>
      </c>
      <c r="J97" s="26">
        <f t="shared" si="82"/>
        <v>672197</v>
      </c>
      <c r="K97" s="26">
        <f t="shared" si="82"/>
        <v>671820</v>
      </c>
      <c r="L97" s="26">
        <f t="shared" si="82"/>
        <v>696867</v>
      </c>
      <c r="M97" s="26">
        <f t="shared" si="82"/>
        <v>680700</v>
      </c>
      <c r="N97" s="26">
        <f t="shared" si="82"/>
        <v>739157</v>
      </c>
      <c r="O97" s="30">
        <f t="shared" si="82"/>
        <v>8502621</v>
      </c>
    </row>
    <row r="98" spans="2:15" ht="20.100000000000001" customHeight="1" x14ac:dyDescent="0.25">
      <c r="B98" s="8" t="s">
        <v>40</v>
      </c>
      <c r="C98" s="27">
        <v>356</v>
      </c>
      <c r="D98" s="27">
        <v>508</v>
      </c>
      <c r="E98" s="27">
        <v>1009</v>
      </c>
      <c r="F98" s="27">
        <v>192</v>
      </c>
      <c r="G98" s="27">
        <v>70</v>
      </c>
      <c r="H98" s="27">
        <v>135</v>
      </c>
      <c r="I98" s="27">
        <v>89</v>
      </c>
      <c r="J98" s="27">
        <v>146</v>
      </c>
      <c r="K98" s="27">
        <v>196</v>
      </c>
      <c r="L98" s="27">
        <v>116</v>
      </c>
      <c r="M98" s="27">
        <v>134</v>
      </c>
      <c r="N98" s="27">
        <v>192</v>
      </c>
      <c r="O98" s="31">
        <f t="shared" ref="O98:O101" si="83">SUM(C98:N98)</f>
        <v>3143</v>
      </c>
    </row>
    <row r="99" spans="2:15" ht="20.100000000000001" customHeight="1" x14ac:dyDescent="0.25">
      <c r="B99" s="8" t="s">
        <v>39</v>
      </c>
      <c r="C99" s="27">
        <v>80491</v>
      </c>
      <c r="D99" s="27">
        <v>78764</v>
      </c>
      <c r="E99" s="27">
        <v>78764</v>
      </c>
      <c r="F99" s="27">
        <v>77995</v>
      </c>
      <c r="G99" s="27">
        <v>77995</v>
      </c>
      <c r="H99" s="27">
        <v>77995</v>
      </c>
      <c r="I99" s="27">
        <v>77995</v>
      </c>
      <c r="J99" s="27">
        <v>77995</v>
      </c>
      <c r="K99" s="27">
        <v>77995</v>
      </c>
      <c r="L99" s="27">
        <v>77995</v>
      </c>
      <c r="M99" s="27">
        <v>77995</v>
      </c>
      <c r="N99" s="27">
        <v>77994</v>
      </c>
      <c r="O99" s="31">
        <f t="shared" si="83"/>
        <v>939973</v>
      </c>
    </row>
    <row r="100" spans="2:15" ht="20.100000000000001" customHeight="1" x14ac:dyDescent="0.25">
      <c r="B100" s="8" t="s">
        <v>41</v>
      </c>
      <c r="C100" s="27">
        <v>441598</v>
      </c>
      <c r="D100" s="27">
        <v>476909</v>
      </c>
      <c r="E100" s="27">
        <v>409430</v>
      </c>
      <c r="F100" s="27">
        <v>357368</v>
      </c>
      <c r="G100" s="27">
        <v>393492</v>
      </c>
      <c r="H100" s="27">
        <v>347016</v>
      </c>
      <c r="I100" s="27">
        <v>361635</v>
      </c>
      <c r="J100" s="27">
        <v>370660</v>
      </c>
      <c r="K100" s="27">
        <v>377635</v>
      </c>
      <c r="L100" s="27">
        <v>395600</v>
      </c>
      <c r="M100" s="27">
        <v>383983</v>
      </c>
      <c r="N100" s="27">
        <v>418199</v>
      </c>
      <c r="O100" s="31">
        <f t="shared" si="83"/>
        <v>4733525</v>
      </c>
    </row>
    <row r="101" spans="2:15" ht="20.100000000000001" customHeight="1" thickBot="1" x14ac:dyDescent="0.3">
      <c r="B101" s="40" t="s">
        <v>78</v>
      </c>
      <c r="C101" s="28">
        <v>297239</v>
      </c>
      <c r="D101" s="28">
        <v>256501</v>
      </c>
      <c r="E101" s="28">
        <v>248136</v>
      </c>
      <c r="F101" s="28">
        <v>201887</v>
      </c>
      <c r="G101" s="28">
        <v>236600</v>
      </c>
      <c r="H101" s="28">
        <v>227853</v>
      </c>
      <c r="I101" s="28">
        <v>233858</v>
      </c>
      <c r="J101" s="28">
        <v>223396</v>
      </c>
      <c r="K101" s="28">
        <v>215994</v>
      </c>
      <c r="L101" s="28">
        <v>223156</v>
      </c>
      <c r="M101" s="28">
        <v>218588</v>
      </c>
      <c r="N101" s="28">
        <v>242772</v>
      </c>
      <c r="O101" s="32">
        <f t="shared" si="83"/>
        <v>2825980</v>
      </c>
    </row>
    <row r="102" spans="2:15" ht="20.100000000000001" customHeight="1" x14ac:dyDescent="0.25">
      <c r="B102" s="16" t="s">
        <v>0</v>
      </c>
      <c r="C102" s="29">
        <f>SUM(C90,C97)</f>
        <v>20820352</v>
      </c>
      <c r="D102" s="29">
        <f t="shared" ref="D102:O102" si="84">SUM(D90,D97)</f>
        <v>23106424</v>
      </c>
      <c r="E102" s="29">
        <f t="shared" si="84"/>
        <v>17238792</v>
      </c>
      <c r="F102" s="29">
        <f t="shared" si="84"/>
        <v>27353840</v>
      </c>
      <c r="G102" s="29">
        <f t="shared" si="84"/>
        <v>19860534</v>
      </c>
      <c r="H102" s="29">
        <f t="shared" si="84"/>
        <v>20083176</v>
      </c>
      <c r="I102" s="29">
        <f t="shared" si="84"/>
        <v>23024685</v>
      </c>
      <c r="J102" s="29">
        <f t="shared" si="84"/>
        <v>18730471</v>
      </c>
      <c r="K102" s="29">
        <f t="shared" si="84"/>
        <v>17954260</v>
      </c>
      <c r="L102" s="29">
        <f t="shared" si="84"/>
        <v>20690986</v>
      </c>
      <c r="M102" s="29">
        <f t="shared" si="84"/>
        <v>17563310</v>
      </c>
      <c r="N102" s="29">
        <f t="shared" si="84"/>
        <v>18211383</v>
      </c>
      <c r="O102" s="33">
        <f t="shared" si="84"/>
        <v>244638213</v>
      </c>
    </row>
    <row r="105" spans="2:15" ht="30" customHeight="1" x14ac:dyDescent="0.25">
      <c r="B105" s="1" t="s">
        <v>94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2:15" ht="30" customHeight="1" x14ac:dyDescent="0.25">
      <c r="B106" s="13" t="s">
        <v>48</v>
      </c>
      <c r="C106" s="14" t="s">
        <v>23</v>
      </c>
      <c r="D106" s="14" t="s">
        <v>24</v>
      </c>
      <c r="E106" s="14" t="s">
        <v>25</v>
      </c>
      <c r="F106" s="14" t="s">
        <v>26</v>
      </c>
      <c r="G106" s="14" t="s">
        <v>27</v>
      </c>
      <c r="H106" s="14" t="s">
        <v>28</v>
      </c>
      <c r="I106" s="14" t="s">
        <v>29</v>
      </c>
      <c r="J106" s="14" t="s">
        <v>30</v>
      </c>
      <c r="K106" s="14" t="s">
        <v>31</v>
      </c>
      <c r="L106" s="14" t="s">
        <v>32</v>
      </c>
      <c r="M106" s="14" t="s">
        <v>33</v>
      </c>
      <c r="N106" s="14" t="s">
        <v>34</v>
      </c>
      <c r="O106" s="15" t="s">
        <v>0</v>
      </c>
    </row>
    <row r="107" spans="2:15" ht="20.100000000000001" customHeight="1" x14ac:dyDescent="0.25">
      <c r="B107" s="18" t="s">
        <v>64</v>
      </c>
      <c r="C107" s="26">
        <f>SUM(C108:C113)</f>
        <v>19443214</v>
      </c>
      <c r="D107" s="26">
        <f t="shared" ref="D107" si="85">SUM(D108:D113)</f>
        <v>21486144</v>
      </c>
      <c r="E107" s="26">
        <f t="shared" ref="E107" si="86">SUM(E108:E113)</f>
        <v>15960051</v>
      </c>
      <c r="F107" s="26">
        <f t="shared" ref="F107" si="87">SUM(F108:F113)</f>
        <v>24971455</v>
      </c>
      <c r="G107" s="26">
        <f t="shared" ref="G107" si="88">SUM(G108:G113)</f>
        <v>18328008</v>
      </c>
      <c r="H107" s="26">
        <f t="shared" ref="H107" si="89">SUM(H108:H113)</f>
        <v>18555591</v>
      </c>
      <c r="I107" s="26">
        <f t="shared" ref="I107" si="90">SUM(I108:I113)</f>
        <v>21054928</v>
      </c>
      <c r="J107" s="26">
        <f t="shared" ref="J107" si="91">SUM(J108:J113)</f>
        <v>17146565</v>
      </c>
      <c r="K107" s="26">
        <f t="shared" ref="K107" si="92">SUM(K108:K113)</f>
        <v>16629395</v>
      </c>
      <c r="L107" s="26">
        <f t="shared" ref="L107" si="93">SUM(L108:L113)</f>
        <v>19049173</v>
      </c>
      <c r="M107" s="26">
        <f t="shared" ref="M107" si="94">SUM(M108:M113)</f>
        <v>16236015</v>
      </c>
      <c r="N107" s="26">
        <f t="shared" ref="N107" si="95">SUM(N108:N113)</f>
        <v>17027906</v>
      </c>
      <c r="O107" s="30">
        <f t="shared" ref="O107" si="96">SUM(O108:O113)</f>
        <v>225888445</v>
      </c>
    </row>
    <row r="108" spans="2:15" ht="20.100000000000001" customHeight="1" x14ac:dyDescent="0.25">
      <c r="B108" s="8" t="s">
        <v>35</v>
      </c>
      <c r="C108" s="27">
        <v>11915112</v>
      </c>
      <c r="D108" s="27">
        <v>15355002</v>
      </c>
      <c r="E108" s="27">
        <v>11419137</v>
      </c>
      <c r="F108" s="27">
        <v>15610445</v>
      </c>
      <c r="G108" s="27">
        <v>13461013</v>
      </c>
      <c r="H108" s="27">
        <v>13659962</v>
      </c>
      <c r="I108" s="27">
        <v>12248056</v>
      </c>
      <c r="J108" s="27">
        <v>12475983</v>
      </c>
      <c r="K108" s="27">
        <v>11977608</v>
      </c>
      <c r="L108" s="27">
        <v>10643429</v>
      </c>
      <c r="M108" s="27">
        <v>11649590</v>
      </c>
      <c r="N108" s="27">
        <v>12461588</v>
      </c>
      <c r="O108" s="31">
        <f t="shared" ref="O108:O113" si="97">SUM(C108:N108)</f>
        <v>152876925</v>
      </c>
    </row>
    <row r="109" spans="2:15" ht="20.100000000000001" customHeight="1" x14ac:dyDescent="0.25">
      <c r="B109" s="8" t="s">
        <v>36</v>
      </c>
      <c r="C109" s="27">
        <v>3137805</v>
      </c>
      <c r="D109" s="27">
        <v>3911957</v>
      </c>
      <c r="E109" s="27">
        <v>2965920</v>
      </c>
      <c r="F109" s="27">
        <v>3930569</v>
      </c>
      <c r="G109" s="27">
        <v>3404452</v>
      </c>
      <c r="H109" s="27">
        <v>3467450</v>
      </c>
      <c r="I109" s="27">
        <v>3135357</v>
      </c>
      <c r="J109" s="27">
        <v>3181248</v>
      </c>
      <c r="K109" s="27">
        <v>3073235</v>
      </c>
      <c r="L109" s="27">
        <v>2765331</v>
      </c>
      <c r="M109" s="27">
        <v>2995395</v>
      </c>
      <c r="N109" s="27">
        <v>3104382</v>
      </c>
      <c r="O109" s="31">
        <f t="shared" si="97"/>
        <v>39073101</v>
      </c>
    </row>
    <row r="110" spans="2:15" ht="20.100000000000001" customHeight="1" x14ac:dyDescent="0.25">
      <c r="B110" s="8" t="s">
        <v>37</v>
      </c>
      <c r="C110" s="27">
        <v>2968270</v>
      </c>
      <c r="D110" s="27">
        <v>277198</v>
      </c>
      <c r="E110" s="27">
        <v>277198</v>
      </c>
      <c r="F110" s="27">
        <v>4262256</v>
      </c>
      <c r="G110" s="27">
        <v>271634</v>
      </c>
      <c r="H110" s="27">
        <v>271262</v>
      </c>
      <c r="I110" s="27">
        <v>4431527</v>
      </c>
      <c r="J110" s="27">
        <v>271262</v>
      </c>
      <c r="K110" s="27">
        <v>271262</v>
      </c>
      <c r="L110" s="27">
        <v>4279997</v>
      </c>
      <c r="M110" s="27">
        <v>271262</v>
      </c>
      <c r="N110" s="27">
        <v>304536</v>
      </c>
      <c r="O110" s="31">
        <f t="shared" si="97"/>
        <v>18157664</v>
      </c>
    </row>
    <row r="111" spans="2:15" ht="20.100000000000001" customHeight="1" x14ac:dyDescent="0.25">
      <c r="B111" s="8" t="s">
        <v>38</v>
      </c>
      <c r="C111" s="27">
        <v>386818</v>
      </c>
      <c r="D111" s="27">
        <v>847631</v>
      </c>
      <c r="E111" s="27">
        <v>376609</v>
      </c>
      <c r="F111" s="27">
        <v>402079</v>
      </c>
      <c r="G111" s="27">
        <v>399259</v>
      </c>
      <c r="H111" s="27">
        <v>465644</v>
      </c>
      <c r="I111" s="27">
        <v>452178</v>
      </c>
      <c r="J111" s="27">
        <v>492625</v>
      </c>
      <c r="K111" s="27">
        <v>484853</v>
      </c>
      <c r="L111" s="27">
        <v>572146</v>
      </c>
      <c r="M111" s="27">
        <v>465067</v>
      </c>
      <c r="N111" s="27">
        <v>468255</v>
      </c>
      <c r="O111" s="31">
        <f t="shared" si="97"/>
        <v>5813164</v>
      </c>
    </row>
    <row r="112" spans="2:15" ht="20.100000000000001" customHeight="1" x14ac:dyDescent="0.25">
      <c r="B112" s="8" t="s">
        <v>42</v>
      </c>
      <c r="C112" s="27">
        <v>305949</v>
      </c>
      <c r="D112" s="27">
        <v>312882</v>
      </c>
      <c r="E112" s="27">
        <v>307988</v>
      </c>
      <c r="F112" s="27">
        <v>283289</v>
      </c>
      <c r="G112" s="27">
        <v>317645</v>
      </c>
      <c r="H112" s="27">
        <v>311544</v>
      </c>
      <c r="I112" s="27">
        <v>327952</v>
      </c>
      <c r="J112" s="27">
        <v>318768</v>
      </c>
      <c r="K112" s="27">
        <v>328778</v>
      </c>
      <c r="L112" s="27">
        <v>330171</v>
      </c>
      <c r="M112" s="27">
        <v>314627</v>
      </c>
      <c r="N112" s="27">
        <v>327998</v>
      </c>
      <c r="O112" s="31">
        <f t="shared" si="97"/>
        <v>3787591</v>
      </c>
    </row>
    <row r="113" spans="2:15" ht="20.100000000000001" customHeight="1" x14ac:dyDescent="0.25">
      <c r="B113" s="8" t="s">
        <v>43</v>
      </c>
      <c r="C113" s="27">
        <v>729260</v>
      </c>
      <c r="D113" s="27">
        <v>781474</v>
      </c>
      <c r="E113" s="27">
        <v>613199</v>
      </c>
      <c r="F113" s="27">
        <v>482817</v>
      </c>
      <c r="G113" s="27">
        <v>474005</v>
      </c>
      <c r="H113" s="27">
        <v>379729</v>
      </c>
      <c r="I113" s="27">
        <v>459858</v>
      </c>
      <c r="J113" s="27">
        <v>406679</v>
      </c>
      <c r="K113" s="27">
        <v>493659</v>
      </c>
      <c r="L113" s="27">
        <v>458099</v>
      </c>
      <c r="M113" s="27">
        <v>540074</v>
      </c>
      <c r="N113" s="27">
        <v>361147</v>
      </c>
      <c r="O113" s="31">
        <f t="shared" si="97"/>
        <v>6180000</v>
      </c>
    </row>
    <row r="114" spans="2:15" ht="20.100000000000001" customHeight="1" x14ac:dyDescent="0.25">
      <c r="B114" s="18" t="s">
        <v>70</v>
      </c>
      <c r="C114" s="26">
        <f>SUM(C115:C118)</f>
        <v>811748</v>
      </c>
      <c r="D114" s="26">
        <f t="shared" ref="D114:O114" si="98">SUM(D115:D118)</f>
        <v>804523</v>
      </c>
      <c r="E114" s="26">
        <f t="shared" si="98"/>
        <v>726644</v>
      </c>
      <c r="F114" s="26">
        <f t="shared" si="98"/>
        <v>606553</v>
      </c>
      <c r="G114" s="26">
        <f t="shared" si="98"/>
        <v>684137</v>
      </c>
      <c r="H114" s="26">
        <f t="shared" si="98"/>
        <v>631722</v>
      </c>
      <c r="I114" s="26">
        <f t="shared" si="98"/>
        <v>644341</v>
      </c>
      <c r="J114" s="26">
        <f t="shared" si="98"/>
        <v>645686</v>
      </c>
      <c r="K114" s="26">
        <f t="shared" si="98"/>
        <v>649688</v>
      </c>
      <c r="L114" s="26">
        <f t="shared" si="98"/>
        <v>685291</v>
      </c>
      <c r="M114" s="26">
        <f t="shared" si="98"/>
        <v>660415</v>
      </c>
      <c r="N114" s="26">
        <f t="shared" si="98"/>
        <v>719416</v>
      </c>
      <c r="O114" s="30">
        <f t="shared" si="98"/>
        <v>8270164</v>
      </c>
    </row>
    <row r="115" spans="2:15" ht="20.100000000000001" customHeight="1" x14ac:dyDescent="0.25">
      <c r="B115" s="8" t="s">
        <v>40</v>
      </c>
      <c r="C115" s="27">
        <v>401</v>
      </c>
      <c r="D115" s="27">
        <v>573</v>
      </c>
      <c r="E115" s="27">
        <v>1106</v>
      </c>
      <c r="F115" s="27">
        <v>210</v>
      </c>
      <c r="G115" s="27">
        <v>76</v>
      </c>
      <c r="H115" s="27">
        <v>147</v>
      </c>
      <c r="I115" s="27">
        <v>97</v>
      </c>
      <c r="J115" s="27">
        <v>159</v>
      </c>
      <c r="K115" s="27">
        <v>213</v>
      </c>
      <c r="L115" s="27">
        <v>126</v>
      </c>
      <c r="M115" s="27">
        <v>146</v>
      </c>
      <c r="N115" s="27">
        <v>209</v>
      </c>
      <c r="O115" s="31">
        <f t="shared" ref="O115:O118" si="99">SUM(C115:N115)</f>
        <v>3463</v>
      </c>
    </row>
    <row r="116" spans="2:15" ht="20.100000000000001" customHeight="1" x14ac:dyDescent="0.25">
      <c r="B116" s="8" t="s">
        <v>39</v>
      </c>
      <c r="C116" s="27">
        <v>83769</v>
      </c>
      <c r="D116" s="27">
        <v>80221</v>
      </c>
      <c r="E116" s="27">
        <v>80221</v>
      </c>
      <c r="F116" s="27">
        <v>78685</v>
      </c>
      <c r="G116" s="27">
        <v>78685</v>
      </c>
      <c r="H116" s="27">
        <v>78685</v>
      </c>
      <c r="I116" s="27">
        <v>78685</v>
      </c>
      <c r="J116" s="27">
        <v>78685</v>
      </c>
      <c r="K116" s="27">
        <v>78685</v>
      </c>
      <c r="L116" s="27">
        <v>78685</v>
      </c>
      <c r="M116" s="27">
        <v>78685</v>
      </c>
      <c r="N116" s="27">
        <v>78685</v>
      </c>
      <c r="O116" s="31">
        <f t="shared" si="99"/>
        <v>952376</v>
      </c>
    </row>
    <row r="117" spans="2:15" ht="20.100000000000001" customHeight="1" x14ac:dyDescent="0.25">
      <c r="B117" s="8" t="s">
        <v>41</v>
      </c>
      <c r="C117" s="27">
        <v>436003</v>
      </c>
      <c r="D117" s="27">
        <v>474284</v>
      </c>
      <c r="E117" s="27">
        <v>402950</v>
      </c>
      <c r="F117" s="27">
        <v>338372</v>
      </c>
      <c r="G117" s="27">
        <v>377516</v>
      </c>
      <c r="H117" s="27">
        <v>334076</v>
      </c>
      <c r="I117" s="27">
        <v>344276</v>
      </c>
      <c r="J117" s="27">
        <v>353545</v>
      </c>
      <c r="K117" s="27">
        <v>361258</v>
      </c>
      <c r="L117" s="27">
        <v>392528</v>
      </c>
      <c r="M117" s="27">
        <v>369584</v>
      </c>
      <c r="N117" s="27">
        <v>402190</v>
      </c>
      <c r="O117" s="31">
        <f t="shared" si="99"/>
        <v>4586582</v>
      </c>
    </row>
    <row r="118" spans="2:15" ht="20.100000000000001" customHeight="1" thickBot="1" x14ac:dyDescent="0.3">
      <c r="B118" s="40" t="s">
        <v>78</v>
      </c>
      <c r="C118" s="28">
        <v>291575</v>
      </c>
      <c r="D118" s="28">
        <v>249445</v>
      </c>
      <c r="E118" s="28">
        <v>242367</v>
      </c>
      <c r="F118" s="28">
        <v>189286</v>
      </c>
      <c r="G118" s="28">
        <v>227860</v>
      </c>
      <c r="H118" s="28">
        <v>218814</v>
      </c>
      <c r="I118" s="28">
        <v>221283</v>
      </c>
      <c r="J118" s="28">
        <v>213297</v>
      </c>
      <c r="K118" s="28">
        <v>209532</v>
      </c>
      <c r="L118" s="28">
        <v>213952</v>
      </c>
      <c r="M118" s="28">
        <v>212000</v>
      </c>
      <c r="N118" s="28">
        <v>238332</v>
      </c>
      <c r="O118" s="32">
        <f t="shared" si="99"/>
        <v>2727743</v>
      </c>
    </row>
    <row r="119" spans="2:15" ht="20.100000000000001" customHeight="1" x14ac:dyDescent="0.25">
      <c r="B119" s="16" t="s">
        <v>0</v>
      </c>
      <c r="C119" s="29">
        <f>SUM(C107,C114)</f>
        <v>20254962</v>
      </c>
      <c r="D119" s="29">
        <f t="shared" ref="D119:O119" si="100">SUM(D107,D114)</f>
        <v>22290667</v>
      </c>
      <c r="E119" s="29">
        <f t="shared" si="100"/>
        <v>16686695</v>
      </c>
      <c r="F119" s="29">
        <f t="shared" si="100"/>
        <v>25578008</v>
      </c>
      <c r="G119" s="29">
        <f t="shared" si="100"/>
        <v>19012145</v>
      </c>
      <c r="H119" s="29">
        <f t="shared" si="100"/>
        <v>19187313</v>
      </c>
      <c r="I119" s="29">
        <f t="shared" si="100"/>
        <v>21699269</v>
      </c>
      <c r="J119" s="29">
        <f t="shared" si="100"/>
        <v>17792251</v>
      </c>
      <c r="K119" s="29">
        <f t="shared" si="100"/>
        <v>17279083</v>
      </c>
      <c r="L119" s="29">
        <f t="shared" si="100"/>
        <v>19734464</v>
      </c>
      <c r="M119" s="29">
        <f t="shared" si="100"/>
        <v>16896430</v>
      </c>
      <c r="N119" s="29">
        <f t="shared" si="100"/>
        <v>17747322</v>
      </c>
      <c r="O119" s="33">
        <f t="shared" si="100"/>
        <v>234158609</v>
      </c>
    </row>
    <row r="122" spans="2:15" ht="30" customHeight="1" x14ac:dyDescent="0.25">
      <c r="B122" s="1" t="s">
        <v>95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2:15" ht="30" customHeight="1" x14ac:dyDescent="0.25">
      <c r="B123" s="13" t="s">
        <v>48</v>
      </c>
      <c r="C123" s="14" t="s">
        <v>23</v>
      </c>
      <c r="D123" s="14" t="s">
        <v>24</v>
      </c>
      <c r="E123" s="14" t="s">
        <v>25</v>
      </c>
      <c r="F123" s="14" t="s">
        <v>26</v>
      </c>
      <c r="G123" s="14" t="s">
        <v>27</v>
      </c>
      <c r="H123" s="14" t="s">
        <v>28</v>
      </c>
      <c r="I123" s="14" t="s">
        <v>29</v>
      </c>
      <c r="J123" s="14" t="s">
        <v>30</v>
      </c>
      <c r="K123" s="14" t="s">
        <v>31</v>
      </c>
      <c r="L123" s="14" t="s">
        <v>32</v>
      </c>
      <c r="M123" s="14" t="s">
        <v>33</v>
      </c>
      <c r="N123" s="14" t="s">
        <v>34</v>
      </c>
      <c r="O123" s="15" t="s">
        <v>0</v>
      </c>
    </row>
    <row r="124" spans="2:15" ht="20.100000000000001" customHeight="1" x14ac:dyDescent="0.25">
      <c r="B124" s="18" t="s">
        <v>64</v>
      </c>
      <c r="C124" s="26">
        <f>SUM(C125:C130)</f>
        <v>53633940</v>
      </c>
      <c r="D124" s="26">
        <f t="shared" ref="D124" si="101">SUM(D125:D130)</f>
        <v>59751701</v>
      </c>
      <c r="E124" s="26">
        <f t="shared" ref="E124" si="102">SUM(E125:E130)</f>
        <v>44126750</v>
      </c>
      <c r="F124" s="26">
        <f t="shared" ref="F124" si="103">SUM(F125:F130)</f>
        <v>74283912</v>
      </c>
      <c r="G124" s="26">
        <f t="shared" ref="G124" si="104">SUM(G125:G130)</f>
        <v>50731472</v>
      </c>
      <c r="H124" s="26">
        <f t="shared" ref="H124" si="105">SUM(H125:H130)</f>
        <v>50974774</v>
      </c>
      <c r="I124" s="26">
        <f t="shared" ref="I124" si="106">SUM(I125:I130)</f>
        <v>61296989</v>
      </c>
      <c r="J124" s="26">
        <f t="shared" ref="J124" si="107">SUM(J125:J130)</f>
        <v>48702394</v>
      </c>
      <c r="K124" s="26">
        <f t="shared" ref="K124" si="108">SUM(K125:K130)</f>
        <v>45575045</v>
      </c>
      <c r="L124" s="26">
        <f t="shared" ref="L124" si="109">SUM(L125:L130)</f>
        <v>53396278</v>
      </c>
      <c r="M124" s="26">
        <f t="shared" ref="M124" si="110">SUM(M125:M130)</f>
        <v>45050045</v>
      </c>
      <c r="N124" s="26">
        <f t="shared" ref="N124" si="111">SUM(N125:N130)</f>
        <v>43093322</v>
      </c>
      <c r="O124" s="30">
        <f t="shared" ref="O124" si="112">SUM(O125:O130)</f>
        <v>630616622</v>
      </c>
    </row>
    <row r="125" spans="2:15" ht="20.100000000000001" customHeight="1" x14ac:dyDescent="0.25">
      <c r="B125" s="8" t="s">
        <v>35</v>
      </c>
      <c r="C125" s="27">
        <v>26795366</v>
      </c>
      <c r="D125" s="27">
        <v>37825547</v>
      </c>
      <c r="E125" s="27">
        <v>27796723</v>
      </c>
      <c r="F125" s="27">
        <v>42132610</v>
      </c>
      <c r="G125" s="27">
        <v>34391869</v>
      </c>
      <c r="H125" s="27">
        <v>35389147</v>
      </c>
      <c r="I125" s="27">
        <v>30941316</v>
      </c>
      <c r="J125" s="27">
        <v>33216785</v>
      </c>
      <c r="K125" s="27">
        <v>29770769</v>
      </c>
      <c r="L125" s="27">
        <v>24630550</v>
      </c>
      <c r="M125" s="27">
        <v>29010080</v>
      </c>
      <c r="N125" s="27">
        <v>29039779</v>
      </c>
      <c r="O125" s="31">
        <f t="shared" ref="O125:O130" si="113">SUM(C125:N125)</f>
        <v>380940541</v>
      </c>
    </row>
    <row r="126" spans="2:15" ht="20.100000000000001" customHeight="1" x14ac:dyDescent="0.25">
      <c r="B126" s="8" t="s">
        <v>36</v>
      </c>
      <c r="C126" s="27">
        <v>5468375</v>
      </c>
      <c r="D126" s="27">
        <v>8049907</v>
      </c>
      <c r="E126" s="27">
        <v>5766761</v>
      </c>
      <c r="F126" s="27">
        <v>9127141</v>
      </c>
      <c r="G126" s="27">
        <v>7377001</v>
      </c>
      <c r="H126" s="27">
        <v>7577854</v>
      </c>
      <c r="I126" s="27">
        <v>6550538</v>
      </c>
      <c r="J126" s="27">
        <v>7092491</v>
      </c>
      <c r="K126" s="27">
        <v>6277116</v>
      </c>
      <c r="L126" s="27">
        <v>5078360</v>
      </c>
      <c r="M126" s="27">
        <v>6103268</v>
      </c>
      <c r="N126" s="27">
        <v>6257387</v>
      </c>
      <c r="O126" s="31">
        <f t="shared" si="113"/>
        <v>80726199</v>
      </c>
    </row>
    <row r="127" spans="2:15" ht="20.100000000000001" customHeight="1" x14ac:dyDescent="0.25">
      <c r="B127" s="8" t="s">
        <v>37</v>
      </c>
      <c r="C127" s="27">
        <v>10005833</v>
      </c>
      <c r="D127" s="27">
        <v>465334</v>
      </c>
      <c r="E127" s="27">
        <v>465334</v>
      </c>
      <c r="F127" s="27">
        <v>14723259</v>
      </c>
      <c r="G127" s="27">
        <v>478714</v>
      </c>
      <c r="H127" s="27">
        <v>479401</v>
      </c>
      <c r="I127" s="27">
        <v>15327385</v>
      </c>
      <c r="J127" s="27">
        <v>479401</v>
      </c>
      <c r="K127" s="27">
        <v>479401</v>
      </c>
      <c r="L127" s="27">
        <v>14786578</v>
      </c>
      <c r="M127" s="27">
        <v>479401</v>
      </c>
      <c r="N127" s="27">
        <v>417970</v>
      </c>
      <c r="O127" s="31">
        <f t="shared" si="113"/>
        <v>58588011</v>
      </c>
    </row>
    <row r="128" spans="2:15" ht="20.100000000000001" customHeight="1" x14ac:dyDescent="0.25">
      <c r="B128" s="8" t="s">
        <v>38</v>
      </c>
      <c r="C128" s="27">
        <v>899473</v>
      </c>
      <c r="D128" s="27">
        <v>2277635</v>
      </c>
      <c r="E128" s="27">
        <v>1024485</v>
      </c>
      <c r="F128" s="27">
        <v>936382</v>
      </c>
      <c r="G128" s="27">
        <v>1040271</v>
      </c>
      <c r="H128" s="27">
        <v>1256906</v>
      </c>
      <c r="I128" s="27">
        <v>1149407</v>
      </c>
      <c r="J128" s="27">
        <v>1277576</v>
      </c>
      <c r="K128" s="27">
        <v>1306505</v>
      </c>
      <c r="L128" s="27">
        <v>1581703</v>
      </c>
      <c r="M128" s="27">
        <v>1231611</v>
      </c>
      <c r="N128" s="27">
        <v>1242387</v>
      </c>
      <c r="O128" s="31">
        <f t="shared" si="113"/>
        <v>15224341</v>
      </c>
    </row>
    <row r="129" spans="2:15" ht="20.100000000000001" customHeight="1" x14ac:dyDescent="0.25">
      <c r="B129" s="8" t="s">
        <v>42</v>
      </c>
      <c r="C129" s="27">
        <v>1652678</v>
      </c>
      <c r="D129" s="27">
        <v>1690124</v>
      </c>
      <c r="E129" s="27">
        <v>1663691</v>
      </c>
      <c r="F129" s="27">
        <v>1530273</v>
      </c>
      <c r="G129" s="27">
        <v>1715855</v>
      </c>
      <c r="H129" s="27">
        <v>1682902</v>
      </c>
      <c r="I129" s="27">
        <v>1771530</v>
      </c>
      <c r="J129" s="27">
        <v>1721924</v>
      </c>
      <c r="K129" s="27">
        <v>1775994</v>
      </c>
      <c r="L129" s="27">
        <v>1783518</v>
      </c>
      <c r="M129" s="27">
        <v>1699554</v>
      </c>
      <c r="N129" s="27">
        <v>1771781</v>
      </c>
      <c r="O129" s="31">
        <f t="shared" si="113"/>
        <v>20459824</v>
      </c>
    </row>
    <row r="130" spans="2:15" ht="20.100000000000001" customHeight="1" x14ac:dyDescent="0.25">
      <c r="B130" s="8" t="s">
        <v>43</v>
      </c>
      <c r="C130" s="27">
        <v>8812215</v>
      </c>
      <c r="D130" s="27">
        <v>9443154</v>
      </c>
      <c r="E130" s="27">
        <v>7409756</v>
      </c>
      <c r="F130" s="27">
        <v>5834247</v>
      </c>
      <c r="G130" s="27">
        <v>5727762</v>
      </c>
      <c r="H130" s="27">
        <v>4588564</v>
      </c>
      <c r="I130" s="27">
        <v>5556813</v>
      </c>
      <c r="J130" s="27">
        <v>4914217</v>
      </c>
      <c r="K130" s="27">
        <v>5965260</v>
      </c>
      <c r="L130" s="27">
        <v>5535569</v>
      </c>
      <c r="M130" s="27">
        <v>6526131</v>
      </c>
      <c r="N130" s="27">
        <v>4364018</v>
      </c>
      <c r="O130" s="31">
        <f t="shared" si="113"/>
        <v>74677706</v>
      </c>
    </row>
    <row r="131" spans="2:15" ht="20.100000000000001" customHeight="1" x14ac:dyDescent="0.25">
      <c r="B131" s="18" t="s">
        <v>70</v>
      </c>
      <c r="C131" s="26">
        <f>SUM(C132:C135)</f>
        <v>1822446</v>
      </c>
      <c r="D131" s="26">
        <f t="shared" ref="D131:O131" si="114">SUM(D132:D135)</f>
        <v>1787285</v>
      </c>
      <c r="E131" s="26">
        <f t="shared" si="114"/>
        <v>1618416</v>
      </c>
      <c r="F131" s="26">
        <f t="shared" si="114"/>
        <v>1577938</v>
      </c>
      <c r="G131" s="26">
        <f t="shared" si="114"/>
        <v>1663737</v>
      </c>
      <c r="H131" s="26">
        <f t="shared" si="114"/>
        <v>1526578</v>
      </c>
      <c r="I131" s="26">
        <f t="shared" si="114"/>
        <v>1637893</v>
      </c>
      <c r="J131" s="26">
        <f t="shared" si="114"/>
        <v>1611417</v>
      </c>
      <c r="K131" s="26">
        <f t="shared" si="114"/>
        <v>1572668</v>
      </c>
      <c r="L131" s="26">
        <f t="shared" si="114"/>
        <v>1532626</v>
      </c>
      <c r="M131" s="26">
        <f t="shared" si="114"/>
        <v>1574914</v>
      </c>
      <c r="N131" s="26">
        <f t="shared" si="114"/>
        <v>1690354</v>
      </c>
      <c r="O131" s="30">
        <f t="shared" si="114"/>
        <v>19616272</v>
      </c>
    </row>
    <row r="132" spans="2:15" ht="20.100000000000001" customHeight="1" x14ac:dyDescent="0.25">
      <c r="B132" s="8" t="s">
        <v>40</v>
      </c>
      <c r="C132" s="27">
        <v>405</v>
      </c>
      <c r="D132" s="27">
        <v>578</v>
      </c>
      <c r="E132" s="27">
        <v>1263</v>
      </c>
      <c r="F132" s="27">
        <v>244</v>
      </c>
      <c r="G132" s="27">
        <v>89</v>
      </c>
      <c r="H132" s="27">
        <v>171</v>
      </c>
      <c r="I132" s="27">
        <v>113</v>
      </c>
      <c r="J132" s="27">
        <v>185</v>
      </c>
      <c r="K132" s="27">
        <v>249</v>
      </c>
      <c r="L132" s="27">
        <v>147</v>
      </c>
      <c r="M132" s="27">
        <v>170</v>
      </c>
      <c r="N132" s="27">
        <v>244</v>
      </c>
      <c r="O132" s="31">
        <f t="shared" ref="O132:O135" si="115">SUM(C132:N132)</f>
        <v>3858</v>
      </c>
    </row>
    <row r="133" spans="2:15" ht="20.100000000000001" customHeight="1" x14ac:dyDescent="0.25">
      <c r="B133" s="8" t="s">
        <v>39</v>
      </c>
      <c r="C133" s="27">
        <v>146783</v>
      </c>
      <c r="D133" s="27">
        <v>150673</v>
      </c>
      <c r="E133" s="27">
        <v>150673</v>
      </c>
      <c r="F133" s="27">
        <v>154314</v>
      </c>
      <c r="G133" s="27">
        <v>154314</v>
      </c>
      <c r="H133" s="27">
        <v>154314</v>
      </c>
      <c r="I133" s="27">
        <v>154314</v>
      </c>
      <c r="J133" s="27">
        <v>154314</v>
      </c>
      <c r="K133" s="27">
        <v>154314</v>
      </c>
      <c r="L133" s="27">
        <v>154314</v>
      </c>
      <c r="M133" s="27">
        <v>154314</v>
      </c>
      <c r="N133" s="27">
        <v>154313</v>
      </c>
      <c r="O133" s="31">
        <f t="shared" si="115"/>
        <v>1836954</v>
      </c>
    </row>
    <row r="134" spans="2:15" ht="20.100000000000001" customHeight="1" x14ac:dyDescent="0.25">
      <c r="B134" s="8" t="s">
        <v>41</v>
      </c>
      <c r="C134" s="27">
        <v>992295</v>
      </c>
      <c r="D134" s="27">
        <v>1044528</v>
      </c>
      <c r="E134" s="27">
        <v>903298</v>
      </c>
      <c r="F134" s="27">
        <v>899188</v>
      </c>
      <c r="G134" s="27">
        <v>947268</v>
      </c>
      <c r="H134" s="27">
        <v>825416</v>
      </c>
      <c r="I134" s="27">
        <v>893782</v>
      </c>
      <c r="J134" s="27">
        <v>910212</v>
      </c>
      <c r="K134" s="27">
        <v>918138</v>
      </c>
      <c r="L134" s="27">
        <v>839714</v>
      </c>
      <c r="M134" s="27">
        <v>914047</v>
      </c>
      <c r="N134" s="27">
        <v>998327</v>
      </c>
      <c r="O134" s="31">
        <f t="shared" si="115"/>
        <v>11086213</v>
      </c>
    </row>
    <row r="135" spans="2:15" ht="20.100000000000001" customHeight="1" thickBot="1" x14ac:dyDescent="0.3">
      <c r="B135" s="40" t="s">
        <v>78</v>
      </c>
      <c r="C135" s="28">
        <v>682963</v>
      </c>
      <c r="D135" s="28">
        <v>591506</v>
      </c>
      <c r="E135" s="28">
        <v>563182</v>
      </c>
      <c r="F135" s="28">
        <v>524192</v>
      </c>
      <c r="G135" s="28">
        <v>562066</v>
      </c>
      <c r="H135" s="28">
        <v>546677</v>
      </c>
      <c r="I135" s="28">
        <v>589684</v>
      </c>
      <c r="J135" s="28">
        <v>546706</v>
      </c>
      <c r="K135" s="28">
        <v>499967</v>
      </c>
      <c r="L135" s="28">
        <v>538451</v>
      </c>
      <c r="M135" s="28">
        <v>506383</v>
      </c>
      <c r="N135" s="28">
        <v>537470</v>
      </c>
      <c r="O135" s="32">
        <f t="shared" si="115"/>
        <v>6689247</v>
      </c>
    </row>
    <row r="136" spans="2:15" ht="20.100000000000001" customHeight="1" x14ac:dyDescent="0.25">
      <c r="B136" s="16" t="s">
        <v>0</v>
      </c>
      <c r="C136" s="29">
        <f>SUM(C124,C131)</f>
        <v>55456386</v>
      </c>
      <c r="D136" s="29">
        <f t="shared" ref="D136:O136" si="116">SUM(D124,D131)</f>
        <v>61538986</v>
      </c>
      <c r="E136" s="29">
        <f t="shared" si="116"/>
        <v>45745166</v>
      </c>
      <c r="F136" s="29">
        <f t="shared" si="116"/>
        <v>75861850</v>
      </c>
      <c r="G136" s="29">
        <f t="shared" si="116"/>
        <v>52395209</v>
      </c>
      <c r="H136" s="29">
        <f t="shared" si="116"/>
        <v>52501352</v>
      </c>
      <c r="I136" s="29">
        <f t="shared" si="116"/>
        <v>62934882</v>
      </c>
      <c r="J136" s="29">
        <f t="shared" si="116"/>
        <v>50313811</v>
      </c>
      <c r="K136" s="29">
        <f t="shared" si="116"/>
        <v>47147713</v>
      </c>
      <c r="L136" s="29">
        <f t="shared" si="116"/>
        <v>54928904</v>
      </c>
      <c r="M136" s="29">
        <f t="shared" si="116"/>
        <v>46624959</v>
      </c>
      <c r="N136" s="29">
        <f t="shared" si="116"/>
        <v>44783676</v>
      </c>
      <c r="O136" s="33">
        <f t="shared" si="116"/>
        <v>650232894</v>
      </c>
    </row>
    <row r="140" spans="2:15" ht="30" customHeight="1" x14ac:dyDescent="0.25">
      <c r="B140" s="1" t="s">
        <v>96</v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2:15" ht="30" customHeight="1" x14ac:dyDescent="0.25">
      <c r="B141" s="13" t="s">
        <v>48</v>
      </c>
      <c r="C141" s="14" t="s">
        <v>23</v>
      </c>
      <c r="D141" s="14" t="s">
        <v>24</v>
      </c>
      <c r="E141" s="14" t="s">
        <v>25</v>
      </c>
      <c r="F141" s="14" t="s">
        <v>26</v>
      </c>
      <c r="G141" s="14" t="s">
        <v>27</v>
      </c>
      <c r="H141" s="14" t="s">
        <v>28</v>
      </c>
      <c r="I141" s="14" t="s">
        <v>29</v>
      </c>
      <c r="J141" s="14" t="s">
        <v>30</v>
      </c>
      <c r="K141" s="14" t="s">
        <v>31</v>
      </c>
      <c r="L141" s="14" t="s">
        <v>32</v>
      </c>
      <c r="M141" s="14" t="s">
        <v>33</v>
      </c>
      <c r="N141" s="14" t="s">
        <v>34</v>
      </c>
      <c r="O141" s="15" t="s">
        <v>0</v>
      </c>
    </row>
    <row r="142" spans="2:15" ht="20.100000000000001" customHeight="1" x14ac:dyDescent="0.25">
      <c r="B142" s="18" t="s">
        <v>64</v>
      </c>
      <c r="C142" s="26">
        <f>SUM(C143:C148)</f>
        <v>22020262</v>
      </c>
      <c r="D142" s="26">
        <f t="shared" ref="D142" si="117">SUM(D143:D148)</f>
        <v>24685501</v>
      </c>
      <c r="E142" s="26">
        <f t="shared" ref="E142" si="118">SUM(E143:E148)</f>
        <v>18312984</v>
      </c>
      <c r="F142" s="26">
        <f t="shared" ref="F142" si="119">SUM(F143:F148)</f>
        <v>28510418</v>
      </c>
      <c r="G142" s="26">
        <f t="shared" ref="G142" si="120">SUM(G143:G148)</f>
        <v>20190785</v>
      </c>
      <c r="H142" s="26">
        <f t="shared" ref="H142" si="121">SUM(H143:H148)</f>
        <v>20234028</v>
      </c>
      <c r="I142" s="26">
        <f t="shared" ref="I142" si="122">SUM(I143:I148)</f>
        <v>23776313</v>
      </c>
      <c r="J142" s="26">
        <f t="shared" ref="J142" si="123">SUM(J143:J148)</f>
        <v>19113870</v>
      </c>
      <c r="K142" s="26">
        <f t="shared" ref="K142" si="124">SUM(K143:K148)</f>
        <v>18283472</v>
      </c>
      <c r="L142" s="26">
        <f t="shared" ref="L142" si="125">SUM(L143:L148)</f>
        <v>21091769</v>
      </c>
      <c r="M142" s="26">
        <f t="shared" ref="M142" si="126">SUM(M143:M148)</f>
        <v>18048825</v>
      </c>
      <c r="N142" s="26">
        <f t="shared" ref="N142" si="127">SUM(N143:N148)</f>
        <v>17746486</v>
      </c>
      <c r="O142" s="30">
        <f t="shared" ref="O142" si="128">SUM(O143:O148)</f>
        <v>252014713</v>
      </c>
    </row>
    <row r="143" spans="2:15" ht="20.100000000000001" customHeight="1" x14ac:dyDescent="0.25">
      <c r="B143" s="8" t="s">
        <v>35</v>
      </c>
      <c r="C143" s="27">
        <v>11674088</v>
      </c>
      <c r="D143" s="27">
        <v>15924162</v>
      </c>
      <c r="E143" s="27">
        <v>11776947</v>
      </c>
      <c r="F143" s="27">
        <v>16544348</v>
      </c>
      <c r="G143" s="27">
        <v>13832867</v>
      </c>
      <c r="H143" s="27">
        <v>14146598</v>
      </c>
      <c r="I143" s="27">
        <v>12507834</v>
      </c>
      <c r="J143" s="27">
        <v>13120470</v>
      </c>
      <c r="K143" s="27">
        <v>12122732</v>
      </c>
      <c r="L143" s="27">
        <v>10364710</v>
      </c>
      <c r="M143" s="27">
        <v>11802945</v>
      </c>
      <c r="N143" s="27">
        <v>12180343</v>
      </c>
      <c r="O143" s="31">
        <f t="shared" ref="O143:O148" si="129">SUM(C143:N143)</f>
        <v>155998044</v>
      </c>
    </row>
    <row r="144" spans="2:15" ht="20.100000000000001" customHeight="1" x14ac:dyDescent="0.25">
      <c r="B144" s="8" t="s">
        <v>36</v>
      </c>
      <c r="C144" s="27">
        <v>2744119</v>
      </c>
      <c r="D144" s="27">
        <v>3745219</v>
      </c>
      <c r="E144" s="27">
        <v>2773413</v>
      </c>
      <c r="F144" s="27">
        <v>3834611</v>
      </c>
      <c r="G144" s="27">
        <v>3203231</v>
      </c>
      <c r="H144" s="27">
        <v>3276887</v>
      </c>
      <c r="I144" s="27">
        <v>2895648</v>
      </c>
      <c r="J144" s="27">
        <v>3037728</v>
      </c>
      <c r="K144" s="27">
        <v>2806173</v>
      </c>
      <c r="L144" s="27">
        <v>2397663</v>
      </c>
      <c r="M144" s="27">
        <v>2731777</v>
      </c>
      <c r="N144" s="27">
        <v>2815987</v>
      </c>
      <c r="O144" s="31">
        <f t="shared" si="129"/>
        <v>36262456</v>
      </c>
    </row>
    <row r="145" spans="2:15" ht="20.100000000000001" customHeight="1" x14ac:dyDescent="0.25">
      <c r="B145" s="8" t="s">
        <v>37</v>
      </c>
      <c r="C145" s="27">
        <v>3600762</v>
      </c>
      <c r="D145" s="27">
        <v>244740</v>
      </c>
      <c r="E145" s="27">
        <v>244740</v>
      </c>
      <c r="F145" s="27">
        <v>5236784</v>
      </c>
      <c r="G145" s="27">
        <v>231020</v>
      </c>
      <c r="H145" s="27">
        <v>231004</v>
      </c>
      <c r="I145" s="27">
        <v>5449095</v>
      </c>
      <c r="J145" s="27">
        <v>231004</v>
      </c>
      <c r="K145" s="27">
        <v>231004</v>
      </c>
      <c r="L145" s="27">
        <v>5259037</v>
      </c>
      <c r="M145" s="27">
        <v>231004</v>
      </c>
      <c r="N145" s="27">
        <v>232468</v>
      </c>
      <c r="O145" s="31">
        <f t="shared" si="129"/>
        <v>21422662</v>
      </c>
    </row>
    <row r="146" spans="2:15" ht="20.100000000000001" customHeight="1" x14ac:dyDescent="0.25">
      <c r="B146" s="8" t="s">
        <v>38</v>
      </c>
      <c r="C146" s="27">
        <v>385143</v>
      </c>
      <c r="D146" s="27">
        <v>916293</v>
      </c>
      <c r="E146" s="27">
        <v>409575</v>
      </c>
      <c r="F146" s="27">
        <v>392870</v>
      </c>
      <c r="G146" s="27">
        <v>414801</v>
      </c>
      <c r="H146" s="27">
        <v>493531</v>
      </c>
      <c r="I146" s="27">
        <v>463356</v>
      </c>
      <c r="J146" s="27">
        <v>510471</v>
      </c>
      <c r="K146" s="27">
        <v>513387</v>
      </c>
      <c r="L146" s="27">
        <v>614752</v>
      </c>
      <c r="M146" s="27">
        <v>487615</v>
      </c>
      <c r="N146" s="27">
        <v>491479</v>
      </c>
      <c r="O146" s="31">
        <f t="shared" si="129"/>
        <v>6093273</v>
      </c>
    </row>
    <row r="147" spans="2:15" ht="20.100000000000001" customHeight="1" x14ac:dyDescent="0.25">
      <c r="B147" s="8" t="s">
        <v>42</v>
      </c>
      <c r="C147" s="27">
        <v>408094</v>
      </c>
      <c r="D147" s="27">
        <v>417340</v>
      </c>
      <c r="E147" s="27">
        <v>410813</v>
      </c>
      <c r="F147" s="27">
        <v>377868</v>
      </c>
      <c r="G147" s="27">
        <v>423694</v>
      </c>
      <c r="H147" s="27">
        <v>415557</v>
      </c>
      <c r="I147" s="27">
        <v>437442</v>
      </c>
      <c r="J147" s="27">
        <v>425193</v>
      </c>
      <c r="K147" s="27">
        <v>438544</v>
      </c>
      <c r="L147" s="27">
        <v>440402</v>
      </c>
      <c r="M147" s="27">
        <v>419669</v>
      </c>
      <c r="N147" s="27">
        <v>437504</v>
      </c>
      <c r="O147" s="31">
        <f t="shared" si="129"/>
        <v>5052120</v>
      </c>
    </row>
    <row r="148" spans="2:15" ht="20.100000000000001" customHeight="1" x14ac:dyDescent="0.25">
      <c r="B148" s="8" t="s">
        <v>43</v>
      </c>
      <c r="C148" s="27">
        <v>3208056</v>
      </c>
      <c r="D148" s="27">
        <v>3437747</v>
      </c>
      <c r="E148" s="27">
        <v>2697496</v>
      </c>
      <c r="F148" s="27">
        <v>2123937</v>
      </c>
      <c r="G148" s="27">
        <v>2085172</v>
      </c>
      <c r="H148" s="27">
        <v>1670451</v>
      </c>
      <c r="I148" s="27">
        <v>2022938</v>
      </c>
      <c r="J148" s="27">
        <v>1789004</v>
      </c>
      <c r="K148" s="27">
        <v>2171632</v>
      </c>
      <c r="L148" s="27">
        <v>2015205</v>
      </c>
      <c r="M148" s="27">
        <v>2375815</v>
      </c>
      <c r="N148" s="27">
        <v>1588705</v>
      </c>
      <c r="O148" s="31">
        <f t="shared" si="129"/>
        <v>27186158</v>
      </c>
    </row>
    <row r="149" spans="2:15" ht="20.100000000000001" customHeight="1" x14ac:dyDescent="0.25">
      <c r="B149" s="18" t="s">
        <v>70</v>
      </c>
      <c r="C149" s="26">
        <f>SUM(C150:C153)</f>
        <v>794692</v>
      </c>
      <c r="D149" s="26">
        <f t="shared" ref="D149:O149" si="130">SUM(D150:D153)</f>
        <v>788664</v>
      </c>
      <c r="E149" s="26">
        <f t="shared" si="130"/>
        <v>719867</v>
      </c>
      <c r="F149" s="26">
        <f t="shared" si="130"/>
        <v>629620</v>
      </c>
      <c r="G149" s="26">
        <f t="shared" si="130"/>
        <v>684221</v>
      </c>
      <c r="H149" s="26">
        <f t="shared" si="130"/>
        <v>629633</v>
      </c>
      <c r="I149" s="26">
        <f t="shared" si="130"/>
        <v>660273</v>
      </c>
      <c r="J149" s="26">
        <f t="shared" si="130"/>
        <v>654971</v>
      </c>
      <c r="K149" s="26">
        <f t="shared" si="130"/>
        <v>648138</v>
      </c>
      <c r="L149" s="26">
        <f t="shared" si="130"/>
        <v>655445</v>
      </c>
      <c r="M149" s="26">
        <f t="shared" si="130"/>
        <v>653538</v>
      </c>
      <c r="N149" s="26">
        <f t="shared" si="130"/>
        <v>706279</v>
      </c>
      <c r="O149" s="30">
        <f t="shared" si="130"/>
        <v>8225341</v>
      </c>
    </row>
    <row r="150" spans="2:15" ht="20.100000000000001" customHeight="1" x14ac:dyDescent="0.25">
      <c r="B150" s="8" t="s">
        <v>40</v>
      </c>
      <c r="C150" s="27">
        <v>290</v>
      </c>
      <c r="D150" s="27">
        <v>414</v>
      </c>
      <c r="E150" s="27">
        <v>860</v>
      </c>
      <c r="F150" s="27">
        <v>150</v>
      </c>
      <c r="G150" s="27">
        <v>55</v>
      </c>
      <c r="H150" s="27">
        <v>105</v>
      </c>
      <c r="I150" s="27">
        <v>69</v>
      </c>
      <c r="J150" s="27">
        <v>114</v>
      </c>
      <c r="K150" s="27">
        <v>153</v>
      </c>
      <c r="L150" s="27">
        <v>91</v>
      </c>
      <c r="M150" s="27">
        <v>105</v>
      </c>
      <c r="N150" s="27">
        <v>150</v>
      </c>
      <c r="O150" s="31">
        <f t="shared" ref="O150:O153" si="131">SUM(C150:N150)</f>
        <v>2556</v>
      </c>
    </row>
    <row r="151" spans="2:15" ht="20.100000000000001" customHeight="1" x14ac:dyDescent="0.25">
      <c r="B151" s="8" t="s">
        <v>39</v>
      </c>
      <c r="C151" s="27">
        <v>73424</v>
      </c>
      <c r="D151" s="27">
        <v>73972</v>
      </c>
      <c r="E151" s="27">
        <v>73972</v>
      </c>
      <c r="F151" s="27">
        <v>70416</v>
      </c>
      <c r="G151" s="27">
        <v>70416</v>
      </c>
      <c r="H151" s="27">
        <v>70416</v>
      </c>
      <c r="I151" s="27">
        <v>70416</v>
      </c>
      <c r="J151" s="27">
        <v>70416</v>
      </c>
      <c r="K151" s="27">
        <v>70416</v>
      </c>
      <c r="L151" s="27">
        <v>70416</v>
      </c>
      <c r="M151" s="27">
        <v>70416</v>
      </c>
      <c r="N151" s="27">
        <v>70416</v>
      </c>
      <c r="O151" s="31">
        <f t="shared" si="131"/>
        <v>855112</v>
      </c>
    </row>
    <row r="152" spans="2:15" ht="20.100000000000001" customHeight="1" x14ac:dyDescent="0.25">
      <c r="B152" s="8" t="s">
        <v>41</v>
      </c>
      <c r="C152" s="27">
        <v>429634</v>
      </c>
      <c r="D152" s="27">
        <v>460101</v>
      </c>
      <c r="E152" s="27">
        <v>400337</v>
      </c>
      <c r="F152" s="27">
        <v>355469</v>
      </c>
      <c r="G152" s="27">
        <v>384088</v>
      </c>
      <c r="H152" s="27">
        <v>337019</v>
      </c>
      <c r="I152" s="27">
        <v>356956</v>
      </c>
      <c r="J152" s="27">
        <v>364861</v>
      </c>
      <c r="K152" s="27">
        <v>370154</v>
      </c>
      <c r="L152" s="27">
        <v>366904</v>
      </c>
      <c r="M152" s="27">
        <v>373042</v>
      </c>
      <c r="N152" s="27">
        <v>406766</v>
      </c>
      <c r="O152" s="31">
        <f t="shared" si="131"/>
        <v>4605331</v>
      </c>
    </row>
    <row r="153" spans="2:15" ht="20.100000000000001" customHeight="1" thickBot="1" x14ac:dyDescent="0.3">
      <c r="B153" s="40" t="s">
        <v>78</v>
      </c>
      <c r="C153" s="28">
        <v>291344</v>
      </c>
      <c r="D153" s="28">
        <v>254177</v>
      </c>
      <c r="E153" s="28">
        <v>244698</v>
      </c>
      <c r="F153" s="28">
        <v>203585</v>
      </c>
      <c r="G153" s="28">
        <v>229662</v>
      </c>
      <c r="H153" s="28">
        <v>222093</v>
      </c>
      <c r="I153" s="28">
        <v>232832</v>
      </c>
      <c r="J153" s="28">
        <v>219580</v>
      </c>
      <c r="K153" s="28">
        <v>207415</v>
      </c>
      <c r="L153" s="28">
        <v>218034</v>
      </c>
      <c r="M153" s="28">
        <v>209975</v>
      </c>
      <c r="N153" s="28">
        <v>228947</v>
      </c>
      <c r="O153" s="32">
        <f t="shared" si="131"/>
        <v>2762342</v>
      </c>
    </row>
    <row r="154" spans="2:15" ht="20.100000000000001" customHeight="1" x14ac:dyDescent="0.25">
      <c r="B154" s="16" t="s">
        <v>0</v>
      </c>
      <c r="C154" s="29">
        <f>SUM(C142,C149)</f>
        <v>22814954</v>
      </c>
      <c r="D154" s="29">
        <f t="shared" ref="D154:O154" si="132">SUM(D142,D149)</f>
        <v>25474165</v>
      </c>
      <c r="E154" s="29">
        <f t="shared" si="132"/>
        <v>19032851</v>
      </c>
      <c r="F154" s="29">
        <f t="shared" si="132"/>
        <v>29140038</v>
      </c>
      <c r="G154" s="29">
        <f t="shared" si="132"/>
        <v>20875006</v>
      </c>
      <c r="H154" s="29">
        <f t="shared" si="132"/>
        <v>20863661</v>
      </c>
      <c r="I154" s="29">
        <f t="shared" si="132"/>
        <v>24436586</v>
      </c>
      <c r="J154" s="29">
        <f t="shared" si="132"/>
        <v>19768841</v>
      </c>
      <c r="K154" s="29">
        <f t="shared" si="132"/>
        <v>18931610</v>
      </c>
      <c r="L154" s="29">
        <f t="shared" si="132"/>
        <v>21747214</v>
      </c>
      <c r="M154" s="29">
        <f t="shared" si="132"/>
        <v>18702363</v>
      </c>
      <c r="N154" s="29">
        <f t="shared" si="132"/>
        <v>18452765</v>
      </c>
      <c r="O154" s="33">
        <f t="shared" si="132"/>
        <v>260240054</v>
      </c>
    </row>
    <row r="157" spans="2:15" ht="30" customHeight="1" x14ac:dyDescent="0.25">
      <c r="B157" s="1" t="s">
        <v>97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2:15" ht="30" customHeight="1" x14ac:dyDescent="0.25">
      <c r="B158" s="13" t="s">
        <v>48</v>
      </c>
      <c r="C158" s="14" t="s">
        <v>23</v>
      </c>
      <c r="D158" s="14" t="s">
        <v>24</v>
      </c>
      <c r="E158" s="14" t="s">
        <v>25</v>
      </c>
      <c r="F158" s="14" t="s">
        <v>26</v>
      </c>
      <c r="G158" s="14" t="s">
        <v>27</v>
      </c>
      <c r="H158" s="14" t="s">
        <v>28</v>
      </c>
      <c r="I158" s="14" t="s">
        <v>29</v>
      </c>
      <c r="J158" s="14" t="s">
        <v>30</v>
      </c>
      <c r="K158" s="14" t="s">
        <v>31</v>
      </c>
      <c r="L158" s="14" t="s">
        <v>32</v>
      </c>
      <c r="M158" s="14" t="s">
        <v>33</v>
      </c>
      <c r="N158" s="14" t="s">
        <v>34</v>
      </c>
      <c r="O158" s="15" t="s">
        <v>0</v>
      </c>
    </row>
    <row r="159" spans="2:15" ht="20.100000000000001" customHeight="1" x14ac:dyDescent="0.25">
      <c r="B159" s="18" t="s">
        <v>64</v>
      </c>
      <c r="C159" s="26">
        <f>SUM(C160:C165)</f>
        <v>19440572</v>
      </c>
      <c r="D159" s="26">
        <f t="shared" ref="D159" si="133">SUM(D160:D165)</f>
        <v>20569123</v>
      </c>
      <c r="E159" s="26">
        <f t="shared" ref="E159" si="134">SUM(E160:E165)</f>
        <v>16443202</v>
      </c>
      <c r="F159" s="26">
        <f t="shared" ref="F159" si="135">SUM(F160:F165)</f>
        <v>27590556</v>
      </c>
      <c r="G159" s="26">
        <f t="shared" ref="G159" si="136">SUM(G160:G165)</f>
        <v>19209958</v>
      </c>
      <c r="H159" s="26">
        <f t="shared" ref="H159" si="137">SUM(H160:H165)</f>
        <v>19540532</v>
      </c>
      <c r="I159" s="26">
        <f t="shared" ref="I159" si="138">SUM(I160:I165)</f>
        <v>22860827</v>
      </c>
      <c r="J159" s="26">
        <f t="shared" ref="J159" si="139">SUM(J160:J165)</f>
        <v>18288145</v>
      </c>
      <c r="K159" s="26">
        <f t="shared" ref="K159" si="140">SUM(K160:K165)</f>
        <v>17211619</v>
      </c>
      <c r="L159" s="26">
        <f t="shared" ref="L159" si="141">SUM(L160:L165)</f>
        <v>20165420</v>
      </c>
      <c r="M159" s="26">
        <f t="shared" ref="M159" si="142">SUM(M160:M165)</f>
        <v>16824676</v>
      </c>
      <c r="N159" s="26">
        <f t="shared" ref="N159" si="143">SUM(N160:N165)</f>
        <v>17118789</v>
      </c>
      <c r="O159" s="30">
        <f t="shared" ref="O159" si="144">SUM(O160:O165)</f>
        <v>235263419</v>
      </c>
    </row>
    <row r="160" spans="2:15" ht="20.100000000000001" customHeight="1" x14ac:dyDescent="0.25">
      <c r="B160" s="8" t="s">
        <v>35</v>
      </c>
      <c r="C160" s="27">
        <v>11405748</v>
      </c>
      <c r="D160" s="27">
        <v>14684502</v>
      </c>
      <c r="E160" s="27">
        <v>11795726</v>
      </c>
      <c r="F160" s="27">
        <v>16914683</v>
      </c>
      <c r="G160" s="27">
        <v>14176850</v>
      </c>
      <c r="H160" s="27">
        <v>14489452</v>
      </c>
      <c r="I160" s="27">
        <v>12825287</v>
      </c>
      <c r="J160" s="27">
        <v>13422237</v>
      </c>
      <c r="K160" s="27">
        <v>12439366</v>
      </c>
      <c r="L160" s="27">
        <v>10669249</v>
      </c>
      <c r="M160" s="27">
        <v>12110215</v>
      </c>
      <c r="N160" s="27">
        <v>12534342</v>
      </c>
      <c r="O160" s="31">
        <f t="shared" ref="O160:O165" si="145">SUM(C160:N160)</f>
        <v>157467657</v>
      </c>
    </row>
    <row r="161" spans="2:15" ht="20.100000000000001" customHeight="1" x14ac:dyDescent="0.25">
      <c r="B161" s="8" t="s">
        <v>36</v>
      </c>
      <c r="C161" s="27">
        <v>2625031</v>
      </c>
      <c r="D161" s="27">
        <v>3355021</v>
      </c>
      <c r="E161" s="27">
        <v>2727182</v>
      </c>
      <c r="F161" s="27">
        <v>3946679</v>
      </c>
      <c r="G161" s="27">
        <v>3307013</v>
      </c>
      <c r="H161" s="27">
        <v>3381771</v>
      </c>
      <c r="I161" s="27">
        <v>2994319</v>
      </c>
      <c r="J161" s="27">
        <v>3132175</v>
      </c>
      <c r="K161" s="27">
        <v>2904714</v>
      </c>
      <c r="L161" s="27">
        <v>2493571</v>
      </c>
      <c r="M161" s="27">
        <v>2828011</v>
      </c>
      <c r="N161" s="27">
        <v>2916584</v>
      </c>
      <c r="O161" s="31">
        <f t="shared" si="145"/>
        <v>36612071</v>
      </c>
    </row>
    <row r="162" spans="2:15" ht="20.100000000000001" customHeight="1" x14ac:dyDescent="0.25">
      <c r="B162" s="8" t="s">
        <v>37</v>
      </c>
      <c r="C162" s="27">
        <v>3624369</v>
      </c>
      <c r="D162" s="27">
        <v>232306</v>
      </c>
      <c r="E162" s="27">
        <v>232306</v>
      </c>
      <c r="F162" s="27">
        <v>5296998</v>
      </c>
      <c r="G162" s="27">
        <v>240698</v>
      </c>
      <c r="H162" s="27">
        <v>240650</v>
      </c>
      <c r="I162" s="27">
        <v>5511453</v>
      </c>
      <c r="J162" s="27">
        <v>240650</v>
      </c>
      <c r="K162" s="27">
        <v>240650</v>
      </c>
      <c r="L162" s="27">
        <v>5319475</v>
      </c>
      <c r="M162" s="27">
        <v>240650</v>
      </c>
      <c r="N162" s="27">
        <v>244825</v>
      </c>
      <c r="O162" s="31">
        <f t="shared" si="145"/>
        <v>21665030</v>
      </c>
    </row>
    <row r="163" spans="2:15" ht="20.100000000000001" customHeight="1" x14ac:dyDescent="0.25">
      <c r="B163" s="8" t="s">
        <v>38</v>
      </c>
      <c r="C163" s="27">
        <v>391783</v>
      </c>
      <c r="D163" s="27">
        <v>823386</v>
      </c>
      <c r="E163" s="27">
        <v>450027</v>
      </c>
      <c r="F163" s="27">
        <v>404300</v>
      </c>
      <c r="G163" s="27">
        <v>424748</v>
      </c>
      <c r="H163" s="27">
        <v>504575</v>
      </c>
      <c r="I163" s="27">
        <v>474986</v>
      </c>
      <c r="J163" s="27">
        <v>522818</v>
      </c>
      <c r="K163" s="27">
        <v>524916</v>
      </c>
      <c r="L163" s="27">
        <v>627849</v>
      </c>
      <c r="M163" s="27">
        <v>498948</v>
      </c>
      <c r="N163" s="27">
        <v>502860</v>
      </c>
      <c r="O163" s="31">
        <f t="shared" si="145"/>
        <v>6151196</v>
      </c>
    </row>
    <row r="164" spans="2:15" ht="20.100000000000001" customHeight="1" x14ac:dyDescent="0.25">
      <c r="B164" s="8" t="s">
        <v>42</v>
      </c>
      <c r="C164" s="27">
        <v>398744</v>
      </c>
      <c r="D164" s="27">
        <v>407778</v>
      </c>
      <c r="E164" s="27">
        <v>401401</v>
      </c>
      <c r="F164" s="27">
        <v>369211</v>
      </c>
      <c r="G164" s="27">
        <v>413986</v>
      </c>
      <c r="H164" s="27">
        <v>406036</v>
      </c>
      <c r="I164" s="27">
        <v>427419</v>
      </c>
      <c r="J164" s="27">
        <v>415451</v>
      </c>
      <c r="K164" s="27">
        <v>428496</v>
      </c>
      <c r="L164" s="27">
        <v>430311</v>
      </c>
      <c r="M164" s="27">
        <v>410053</v>
      </c>
      <c r="N164" s="27">
        <v>427480</v>
      </c>
      <c r="O164" s="31">
        <f t="shared" si="145"/>
        <v>4936366</v>
      </c>
    </row>
    <row r="165" spans="2:15" ht="20.100000000000001" customHeight="1" x14ac:dyDescent="0.25">
      <c r="B165" s="8" t="s">
        <v>43</v>
      </c>
      <c r="C165" s="27">
        <v>994897</v>
      </c>
      <c r="D165" s="27">
        <v>1066130</v>
      </c>
      <c r="E165" s="27">
        <v>836560</v>
      </c>
      <c r="F165" s="27">
        <v>658685</v>
      </c>
      <c r="G165" s="27">
        <v>646663</v>
      </c>
      <c r="H165" s="27">
        <v>518048</v>
      </c>
      <c r="I165" s="27">
        <v>627363</v>
      </c>
      <c r="J165" s="27">
        <v>554814</v>
      </c>
      <c r="K165" s="27">
        <v>673477</v>
      </c>
      <c r="L165" s="27">
        <v>624965</v>
      </c>
      <c r="M165" s="27">
        <v>736799</v>
      </c>
      <c r="N165" s="27">
        <v>492698</v>
      </c>
      <c r="O165" s="31">
        <f t="shared" si="145"/>
        <v>8431099</v>
      </c>
    </row>
    <row r="166" spans="2:15" ht="20.100000000000001" customHeight="1" x14ac:dyDescent="0.25">
      <c r="B166" s="18" t="s">
        <v>70</v>
      </c>
      <c r="C166" s="26">
        <f>SUM(C167:C170)</f>
        <v>754788</v>
      </c>
      <c r="D166" s="26">
        <f t="shared" ref="D166:O166" si="146">SUM(D167:D170)</f>
        <v>708730</v>
      </c>
      <c r="E166" s="26">
        <f t="shared" si="146"/>
        <v>671133</v>
      </c>
      <c r="F166" s="26">
        <f t="shared" si="146"/>
        <v>644761</v>
      </c>
      <c r="G166" s="26">
        <f t="shared" si="146"/>
        <v>702773</v>
      </c>
      <c r="H166" s="26">
        <f t="shared" si="146"/>
        <v>646888</v>
      </c>
      <c r="I166" s="26">
        <f t="shared" si="146"/>
        <v>676845</v>
      </c>
      <c r="J166" s="26">
        <f t="shared" si="146"/>
        <v>671957</v>
      </c>
      <c r="K166" s="26">
        <f t="shared" si="146"/>
        <v>665848</v>
      </c>
      <c r="L166" s="26">
        <f t="shared" si="146"/>
        <v>675731</v>
      </c>
      <c r="M166" s="26">
        <f t="shared" si="146"/>
        <v>671843</v>
      </c>
      <c r="N166" s="26">
        <f t="shared" si="146"/>
        <v>726539</v>
      </c>
      <c r="O166" s="30">
        <f t="shared" si="146"/>
        <v>8217836</v>
      </c>
    </row>
    <row r="167" spans="2:15" ht="20.100000000000001" customHeight="1" x14ac:dyDescent="0.25">
      <c r="B167" s="8" t="s">
        <v>40</v>
      </c>
      <c r="C167" s="27">
        <v>730</v>
      </c>
      <c r="D167" s="27">
        <v>188</v>
      </c>
      <c r="E167" s="27">
        <v>522</v>
      </c>
      <c r="F167" s="27">
        <v>159</v>
      </c>
      <c r="G167" s="27">
        <v>58</v>
      </c>
      <c r="H167" s="27">
        <v>112</v>
      </c>
      <c r="I167" s="27">
        <v>74</v>
      </c>
      <c r="J167" s="27">
        <v>121</v>
      </c>
      <c r="K167" s="27">
        <v>162</v>
      </c>
      <c r="L167" s="27">
        <v>96</v>
      </c>
      <c r="M167" s="27">
        <v>111</v>
      </c>
      <c r="N167" s="27">
        <v>159</v>
      </c>
      <c r="O167" s="31">
        <f t="shared" ref="O167:O170" si="147">SUM(C167:N167)</f>
        <v>2492</v>
      </c>
    </row>
    <row r="168" spans="2:15" ht="20.100000000000001" customHeight="1" x14ac:dyDescent="0.25">
      <c r="B168" s="8" t="s">
        <v>39</v>
      </c>
      <c r="C168" s="27">
        <v>70861</v>
      </c>
      <c r="D168" s="27">
        <v>70861</v>
      </c>
      <c r="E168" s="27">
        <v>70861</v>
      </c>
      <c r="F168" s="27">
        <v>73021</v>
      </c>
      <c r="G168" s="27">
        <v>73021</v>
      </c>
      <c r="H168" s="27">
        <v>73021</v>
      </c>
      <c r="I168" s="27">
        <v>73021</v>
      </c>
      <c r="J168" s="27">
        <v>73021</v>
      </c>
      <c r="K168" s="27">
        <v>73021</v>
      </c>
      <c r="L168" s="27">
        <v>73021</v>
      </c>
      <c r="M168" s="27">
        <v>73021</v>
      </c>
      <c r="N168" s="27">
        <v>73021</v>
      </c>
      <c r="O168" s="31">
        <f t="shared" si="147"/>
        <v>869772</v>
      </c>
    </row>
    <row r="169" spans="2:15" ht="20.100000000000001" customHeight="1" x14ac:dyDescent="0.25">
      <c r="B169" s="8" t="s">
        <v>41</v>
      </c>
      <c r="C169" s="27">
        <v>397765</v>
      </c>
      <c r="D169" s="27">
        <v>404507</v>
      </c>
      <c r="E169" s="27">
        <v>355653</v>
      </c>
      <c r="F169" s="27">
        <v>363675</v>
      </c>
      <c r="G169" s="27">
        <v>393954</v>
      </c>
      <c r="H169" s="27">
        <v>345913</v>
      </c>
      <c r="I169" s="27">
        <v>365573</v>
      </c>
      <c r="J169" s="27">
        <v>373807</v>
      </c>
      <c r="K169" s="27">
        <v>379447</v>
      </c>
      <c r="L169" s="27">
        <v>379008</v>
      </c>
      <c r="M169" s="27">
        <v>382870</v>
      </c>
      <c r="N169" s="27">
        <v>417414</v>
      </c>
      <c r="O169" s="31">
        <f t="shared" si="147"/>
        <v>4559586</v>
      </c>
    </row>
    <row r="170" spans="2:15" ht="20.100000000000001" customHeight="1" thickBot="1" x14ac:dyDescent="0.3">
      <c r="B170" s="40" t="s">
        <v>78</v>
      </c>
      <c r="C170" s="28">
        <v>285432</v>
      </c>
      <c r="D170" s="28">
        <v>233174</v>
      </c>
      <c r="E170" s="28">
        <v>244097</v>
      </c>
      <c r="F170" s="28">
        <v>207906</v>
      </c>
      <c r="G170" s="28">
        <v>235740</v>
      </c>
      <c r="H170" s="28">
        <v>227842</v>
      </c>
      <c r="I170" s="28">
        <v>238177</v>
      </c>
      <c r="J170" s="28">
        <v>225008</v>
      </c>
      <c r="K170" s="28">
        <v>213218</v>
      </c>
      <c r="L170" s="28">
        <v>223606</v>
      </c>
      <c r="M170" s="28">
        <v>215841</v>
      </c>
      <c r="N170" s="28">
        <v>235945</v>
      </c>
      <c r="O170" s="32">
        <f t="shared" si="147"/>
        <v>2785986</v>
      </c>
    </row>
    <row r="171" spans="2:15" ht="20.100000000000001" customHeight="1" x14ac:dyDescent="0.25">
      <c r="B171" s="16" t="s">
        <v>0</v>
      </c>
      <c r="C171" s="29">
        <f>SUM(C159,C166)</f>
        <v>20195360</v>
      </c>
      <c r="D171" s="29">
        <f t="shared" ref="D171:O171" si="148">SUM(D159,D166)</f>
        <v>21277853</v>
      </c>
      <c r="E171" s="29">
        <f t="shared" si="148"/>
        <v>17114335</v>
      </c>
      <c r="F171" s="29">
        <f t="shared" si="148"/>
        <v>28235317</v>
      </c>
      <c r="G171" s="29">
        <f t="shared" si="148"/>
        <v>19912731</v>
      </c>
      <c r="H171" s="29">
        <f t="shared" si="148"/>
        <v>20187420</v>
      </c>
      <c r="I171" s="29">
        <f t="shared" si="148"/>
        <v>23537672</v>
      </c>
      <c r="J171" s="29">
        <f t="shared" si="148"/>
        <v>18960102</v>
      </c>
      <c r="K171" s="29">
        <f t="shared" si="148"/>
        <v>17877467</v>
      </c>
      <c r="L171" s="29">
        <f t="shared" si="148"/>
        <v>20841151</v>
      </c>
      <c r="M171" s="29">
        <f t="shared" si="148"/>
        <v>17496519</v>
      </c>
      <c r="N171" s="29">
        <f t="shared" si="148"/>
        <v>17845328</v>
      </c>
      <c r="O171" s="33">
        <f t="shared" si="148"/>
        <v>243481255</v>
      </c>
    </row>
    <row r="174" spans="2:15" ht="30" customHeight="1" x14ac:dyDescent="0.25">
      <c r="B174" s="1" t="s">
        <v>98</v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2:15" ht="30" customHeight="1" x14ac:dyDescent="0.25">
      <c r="B175" s="13" t="s">
        <v>48</v>
      </c>
      <c r="C175" s="14" t="s">
        <v>23</v>
      </c>
      <c r="D175" s="14" t="s">
        <v>24</v>
      </c>
      <c r="E175" s="14" t="s">
        <v>25</v>
      </c>
      <c r="F175" s="14" t="s">
        <v>26</v>
      </c>
      <c r="G175" s="14" t="s">
        <v>27</v>
      </c>
      <c r="H175" s="14" t="s">
        <v>28</v>
      </c>
      <c r="I175" s="14" t="s">
        <v>29</v>
      </c>
      <c r="J175" s="14" t="s">
        <v>30</v>
      </c>
      <c r="K175" s="14" t="s">
        <v>31</v>
      </c>
      <c r="L175" s="14" t="s">
        <v>32</v>
      </c>
      <c r="M175" s="14" t="s">
        <v>33</v>
      </c>
      <c r="N175" s="14" t="s">
        <v>34</v>
      </c>
      <c r="O175" s="15" t="s">
        <v>0</v>
      </c>
    </row>
    <row r="176" spans="2:15" ht="20.100000000000001" customHeight="1" x14ac:dyDescent="0.25">
      <c r="B176" s="18" t="s">
        <v>64</v>
      </c>
      <c r="C176" s="26">
        <f>SUM(C177:C182)</f>
        <v>17882122</v>
      </c>
      <c r="D176" s="26">
        <f t="shared" ref="D176" si="149">SUM(D177:D182)</f>
        <v>18976275</v>
      </c>
      <c r="E176" s="26">
        <f t="shared" ref="E176" si="150">SUM(E177:E182)</f>
        <v>15093192</v>
      </c>
      <c r="F176" s="26">
        <f t="shared" ref="F176" si="151">SUM(F177:F182)</f>
        <v>22333109</v>
      </c>
      <c r="G176" s="26">
        <f t="shared" ref="G176" si="152">SUM(G177:G182)</f>
        <v>16215335</v>
      </c>
      <c r="H176" s="26">
        <f t="shared" ref="H176" si="153">SUM(H177:H182)</f>
        <v>16022820</v>
      </c>
      <c r="I176" s="26">
        <f t="shared" ref="I176" si="154">SUM(I177:I182)</f>
        <v>19019009</v>
      </c>
      <c r="J176" s="26">
        <f t="shared" ref="J176" si="155">SUM(J177:J182)</f>
        <v>15829622</v>
      </c>
      <c r="K176" s="26">
        <f t="shared" ref="K176" si="156">SUM(K177:K182)</f>
        <v>15025947</v>
      </c>
      <c r="L176" s="26">
        <f t="shared" ref="L176" si="157">SUM(L177:L182)</f>
        <v>16875868</v>
      </c>
      <c r="M176" s="26">
        <f t="shared" ref="M176" si="158">SUM(M177:M182)</f>
        <v>15103134</v>
      </c>
      <c r="N176" s="26">
        <f t="shared" ref="N176" si="159">SUM(N177:N182)</f>
        <v>13629151</v>
      </c>
      <c r="O176" s="30">
        <f t="shared" ref="O176" si="160">SUM(O177:O182)</f>
        <v>202005584</v>
      </c>
    </row>
    <row r="177" spans="2:15" ht="20.100000000000001" customHeight="1" x14ac:dyDescent="0.25">
      <c r="B177" s="8" t="s">
        <v>35</v>
      </c>
      <c r="C177" s="27">
        <v>8276981</v>
      </c>
      <c r="D177" s="27">
        <v>10667525</v>
      </c>
      <c r="E177" s="27">
        <v>8561315</v>
      </c>
      <c r="F177" s="27">
        <v>12144402</v>
      </c>
      <c r="G177" s="27">
        <v>10132229</v>
      </c>
      <c r="H177" s="27">
        <v>10426417</v>
      </c>
      <c r="I177" s="27">
        <v>9349491</v>
      </c>
      <c r="J177" s="27">
        <v>10122043</v>
      </c>
      <c r="K177" s="27">
        <v>9020744</v>
      </c>
      <c r="L177" s="27">
        <v>7642814</v>
      </c>
      <c r="M177" s="27">
        <v>8875355</v>
      </c>
      <c r="N177" s="27">
        <v>8522801</v>
      </c>
      <c r="O177" s="31">
        <f t="shared" ref="O177:O182" si="161">SUM(C177:N177)</f>
        <v>113742117</v>
      </c>
    </row>
    <row r="178" spans="2:15" ht="20.100000000000001" customHeight="1" x14ac:dyDescent="0.25">
      <c r="B178" s="8" t="s">
        <v>36</v>
      </c>
      <c r="C178" s="27">
        <v>1881302</v>
      </c>
      <c r="D178" s="27">
        <v>2413541</v>
      </c>
      <c r="E178" s="27">
        <v>1955779</v>
      </c>
      <c r="F178" s="27">
        <v>2796904</v>
      </c>
      <c r="G178" s="27">
        <v>2359955</v>
      </c>
      <c r="H178" s="27">
        <v>2408927</v>
      </c>
      <c r="I178" s="27">
        <v>2162871</v>
      </c>
      <c r="J178" s="27">
        <v>2350635</v>
      </c>
      <c r="K178" s="27">
        <v>2085609</v>
      </c>
      <c r="L178" s="27">
        <v>1762809</v>
      </c>
      <c r="M178" s="27">
        <v>2053671</v>
      </c>
      <c r="N178" s="27">
        <v>2064063</v>
      </c>
      <c r="O178" s="31">
        <f t="shared" si="161"/>
        <v>26296066</v>
      </c>
    </row>
    <row r="179" spans="2:15" ht="20.100000000000001" customHeight="1" x14ac:dyDescent="0.25">
      <c r="B179" s="8" t="s">
        <v>37</v>
      </c>
      <c r="C179" s="27">
        <v>2641080</v>
      </c>
      <c r="D179" s="27">
        <v>167922</v>
      </c>
      <c r="E179" s="27">
        <v>167922</v>
      </c>
      <c r="F179" s="27">
        <v>3860594</v>
      </c>
      <c r="G179" s="27">
        <v>173577</v>
      </c>
      <c r="H179" s="27">
        <v>174006</v>
      </c>
      <c r="I179" s="27">
        <v>4016954</v>
      </c>
      <c r="J179" s="27">
        <v>174006</v>
      </c>
      <c r="K179" s="27">
        <v>174006</v>
      </c>
      <c r="L179" s="27">
        <v>3876983</v>
      </c>
      <c r="M179" s="27">
        <v>174006</v>
      </c>
      <c r="N179" s="27">
        <v>135476</v>
      </c>
      <c r="O179" s="31">
        <f t="shared" si="161"/>
        <v>15736532</v>
      </c>
    </row>
    <row r="180" spans="2:15" ht="20.100000000000001" customHeight="1" x14ac:dyDescent="0.25">
      <c r="B180" s="8" t="s">
        <v>38</v>
      </c>
      <c r="C180" s="27">
        <v>282626</v>
      </c>
      <c r="D180" s="27">
        <v>597310</v>
      </c>
      <c r="E180" s="27">
        <v>325094</v>
      </c>
      <c r="F180" s="27">
        <v>278599</v>
      </c>
      <c r="G180" s="27">
        <v>319799</v>
      </c>
      <c r="H180" s="27">
        <v>373318</v>
      </c>
      <c r="I180" s="27">
        <v>338030</v>
      </c>
      <c r="J180" s="27">
        <v>369171</v>
      </c>
      <c r="K180" s="27">
        <v>383777</v>
      </c>
      <c r="L180" s="27">
        <v>450437</v>
      </c>
      <c r="M180" s="27">
        <v>363853</v>
      </c>
      <c r="N180" s="27">
        <v>366567</v>
      </c>
      <c r="O180" s="31">
        <f t="shared" si="161"/>
        <v>4448581</v>
      </c>
    </row>
    <row r="181" spans="2:15" ht="20.100000000000001" customHeight="1" x14ac:dyDescent="0.25">
      <c r="B181" s="8" t="s">
        <v>42</v>
      </c>
      <c r="C181" s="27">
        <v>282759</v>
      </c>
      <c r="D181" s="27">
        <v>289168</v>
      </c>
      <c r="E181" s="27">
        <v>284646</v>
      </c>
      <c r="F181" s="27">
        <v>261818</v>
      </c>
      <c r="G181" s="27">
        <v>293572</v>
      </c>
      <c r="H181" s="27">
        <v>287931</v>
      </c>
      <c r="I181" s="27">
        <v>303094</v>
      </c>
      <c r="J181" s="27">
        <v>294608</v>
      </c>
      <c r="K181" s="27">
        <v>303860</v>
      </c>
      <c r="L181" s="27">
        <v>305144</v>
      </c>
      <c r="M181" s="27">
        <v>290782</v>
      </c>
      <c r="N181" s="27">
        <v>303138</v>
      </c>
      <c r="O181" s="31">
        <f t="shared" si="161"/>
        <v>3500520</v>
      </c>
    </row>
    <row r="182" spans="2:15" ht="20.100000000000001" customHeight="1" x14ac:dyDescent="0.25">
      <c r="B182" s="8" t="s">
        <v>43</v>
      </c>
      <c r="C182" s="27">
        <v>4517374</v>
      </c>
      <c r="D182" s="27">
        <v>4840809</v>
      </c>
      <c r="E182" s="27">
        <v>3798436</v>
      </c>
      <c r="F182" s="27">
        <v>2990792</v>
      </c>
      <c r="G182" s="27">
        <v>2936203</v>
      </c>
      <c r="H182" s="27">
        <v>2352221</v>
      </c>
      <c r="I182" s="27">
        <v>2848569</v>
      </c>
      <c r="J182" s="27">
        <v>2519159</v>
      </c>
      <c r="K182" s="27">
        <v>3057951</v>
      </c>
      <c r="L182" s="27">
        <v>2837681</v>
      </c>
      <c r="M182" s="27">
        <v>3345467</v>
      </c>
      <c r="N182" s="27">
        <v>2237106</v>
      </c>
      <c r="O182" s="31">
        <f t="shared" si="161"/>
        <v>38281768</v>
      </c>
    </row>
    <row r="183" spans="2:15" ht="20.100000000000001" customHeight="1" x14ac:dyDescent="0.25">
      <c r="B183" s="18" t="s">
        <v>70</v>
      </c>
      <c r="C183" s="26">
        <f>SUM(C184:C187)</f>
        <v>550037</v>
      </c>
      <c r="D183" s="26">
        <f t="shared" ref="D183:O183" si="162">SUM(D184:D187)</f>
        <v>516694</v>
      </c>
      <c r="E183" s="26">
        <f t="shared" si="162"/>
        <v>489010</v>
      </c>
      <c r="F183" s="26">
        <f t="shared" si="162"/>
        <v>488242</v>
      </c>
      <c r="G183" s="26">
        <f t="shared" si="162"/>
        <v>508185</v>
      </c>
      <c r="H183" s="26">
        <f t="shared" si="162"/>
        <v>476095</v>
      </c>
      <c r="I183" s="26">
        <f t="shared" si="162"/>
        <v>507504</v>
      </c>
      <c r="J183" s="26">
        <f t="shared" si="162"/>
        <v>505797</v>
      </c>
      <c r="K183" s="26">
        <f t="shared" si="162"/>
        <v>490344</v>
      </c>
      <c r="L183" s="26">
        <f t="shared" si="162"/>
        <v>452509</v>
      </c>
      <c r="M183" s="26">
        <f t="shared" si="162"/>
        <v>488651</v>
      </c>
      <c r="N183" s="26">
        <f t="shared" si="162"/>
        <v>509922</v>
      </c>
      <c r="O183" s="30">
        <f t="shared" si="162"/>
        <v>5982990</v>
      </c>
    </row>
    <row r="184" spans="2:15" ht="20.100000000000001" customHeight="1" x14ac:dyDescent="0.25">
      <c r="B184" s="8" t="s">
        <v>40</v>
      </c>
      <c r="C184" s="27">
        <v>548</v>
      </c>
      <c r="D184" s="27">
        <v>141</v>
      </c>
      <c r="E184" s="27">
        <v>391</v>
      </c>
      <c r="F184" s="27">
        <v>39</v>
      </c>
      <c r="G184" s="27">
        <v>25</v>
      </c>
      <c r="H184" s="27">
        <v>110</v>
      </c>
      <c r="I184" s="27">
        <v>62</v>
      </c>
      <c r="J184" s="27">
        <v>133</v>
      </c>
      <c r="K184" s="27">
        <v>219</v>
      </c>
      <c r="L184" s="27">
        <v>171</v>
      </c>
      <c r="M184" s="27">
        <v>270</v>
      </c>
      <c r="N184" s="27">
        <v>273</v>
      </c>
      <c r="O184" s="31">
        <f t="shared" ref="O184:O187" si="163">SUM(C184:N184)</f>
        <v>2382</v>
      </c>
    </row>
    <row r="185" spans="2:15" ht="20.100000000000001" customHeight="1" x14ac:dyDescent="0.25">
      <c r="B185" s="8" t="s">
        <v>39</v>
      </c>
      <c r="C185" s="27">
        <v>50434</v>
      </c>
      <c r="D185" s="27">
        <v>50434</v>
      </c>
      <c r="E185" s="27">
        <v>50434</v>
      </c>
      <c r="F185" s="27">
        <v>52007</v>
      </c>
      <c r="G185" s="27">
        <v>52007</v>
      </c>
      <c r="H185" s="27">
        <v>52007</v>
      </c>
      <c r="I185" s="27">
        <v>52007</v>
      </c>
      <c r="J185" s="27">
        <v>52007</v>
      </c>
      <c r="K185" s="27">
        <v>52007</v>
      </c>
      <c r="L185" s="27">
        <v>52007</v>
      </c>
      <c r="M185" s="27">
        <v>52007</v>
      </c>
      <c r="N185" s="27">
        <v>52007</v>
      </c>
      <c r="O185" s="31">
        <f t="shared" si="163"/>
        <v>619365</v>
      </c>
    </row>
    <row r="186" spans="2:15" ht="20.100000000000001" customHeight="1" x14ac:dyDescent="0.25">
      <c r="B186" s="8" t="s">
        <v>41</v>
      </c>
      <c r="C186" s="27">
        <v>292130</v>
      </c>
      <c r="D186" s="27">
        <v>297047</v>
      </c>
      <c r="E186" s="27">
        <v>261425</v>
      </c>
      <c r="F186" s="27">
        <v>286766</v>
      </c>
      <c r="G186" s="27">
        <v>287701</v>
      </c>
      <c r="H186" s="27">
        <v>260333</v>
      </c>
      <c r="I186" s="27">
        <v>282041</v>
      </c>
      <c r="J186" s="27">
        <v>284202</v>
      </c>
      <c r="K186" s="27">
        <v>283793</v>
      </c>
      <c r="L186" s="27">
        <v>239628</v>
      </c>
      <c r="M186" s="27">
        <v>278486</v>
      </c>
      <c r="N186" s="27">
        <v>296270</v>
      </c>
      <c r="O186" s="31">
        <f t="shared" si="163"/>
        <v>3349822</v>
      </c>
    </row>
    <row r="187" spans="2:15" ht="20.100000000000001" customHeight="1" thickBot="1" x14ac:dyDescent="0.3">
      <c r="B187" s="40" t="s">
        <v>78</v>
      </c>
      <c r="C187" s="28">
        <v>206925</v>
      </c>
      <c r="D187" s="28">
        <v>169072</v>
      </c>
      <c r="E187" s="28">
        <v>176760</v>
      </c>
      <c r="F187" s="28">
        <v>149430</v>
      </c>
      <c r="G187" s="28">
        <v>168452</v>
      </c>
      <c r="H187" s="28">
        <v>163645</v>
      </c>
      <c r="I187" s="28">
        <v>173394</v>
      </c>
      <c r="J187" s="28">
        <v>169455</v>
      </c>
      <c r="K187" s="28">
        <v>154325</v>
      </c>
      <c r="L187" s="28">
        <v>160703</v>
      </c>
      <c r="M187" s="28">
        <v>157888</v>
      </c>
      <c r="N187" s="28">
        <v>161372</v>
      </c>
      <c r="O187" s="32">
        <f t="shared" si="163"/>
        <v>2011421</v>
      </c>
    </row>
    <row r="188" spans="2:15" ht="20.100000000000001" customHeight="1" x14ac:dyDescent="0.25">
      <c r="B188" s="16" t="s">
        <v>0</v>
      </c>
      <c r="C188" s="29">
        <f>SUM(C176,C183)</f>
        <v>18432159</v>
      </c>
      <c r="D188" s="29">
        <f t="shared" ref="D188:O188" si="164">SUM(D176,D183)</f>
        <v>19492969</v>
      </c>
      <c r="E188" s="29">
        <f t="shared" si="164"/>
        <v>15582202</v>
      </c>
      <c r="F188" s="29">
        <f t="shared" si="164"/>
        <v>22821351</v>
      </c>
      <c r="G188" s="29">
        <f t="shared" si="164"/>
        <v>16723520</v>
      </c>
      <c r="H188" s="29">
        <f t="shared" si="164"/>
        <v>16498915</v>
      </c>
      <c r="I188" s="29">
        <f t="shared" si="164"/>
        <v>19526513</v>
      </c>
      <c r="J188" s="29">
        <f t="shared" si="164"/>
        <v>16335419</v>
      </c>
      <c r="K188" s="29">
        <f t="shared" si="164"/>
        <v>15516291</v>
      </c>
      <c r="L188" s="29">
        <f t="shared" si="164"/>
        <v>17328377</v>
      </c>
      <c r="M188" s="29">
        <f t="shared" si="164"/>
        <v>15591785</v>
      </c>
      <c r="N188" s="29">
        <f t="shared" si="164"/>
        <v>14139073</v>
      </c>
      <c r="O188" s="33">
        <f t="shared" si="164"/>
        <v>207988574</v>
      </c>
    </row>
    <row r="191" spans="2:15" ht="30" customHeight="1" x14ac:dyDescent="0.25">
      <c r="B191" s="1" t="s">
        <v>103</v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2:15" ht="30" customHeight="1" x14ac:dyDescent="0.25">
      <c r="B192" s="13" t="s">
        <v>48</v>
      </c>
      <c r="C192" s="14" t="s">
        <v>23</v>
      </c>
      <c r="D192" s="14" t="s">
        <v>24</v>
      </c>
      <c r="E192" s="14" t="s">
        <v>25</v>
      </c>
      <c r="F192" s="14" t="s">
        <v>26</v>
      </c>
      <c r="G192" s="14" t="s">
        <v>27</v>
      </c>
      <c r="H192" s="14" t="s">
        <v>28</v>
      </c>
      <c r="I192" s="14" t="s">
        <v>29</v>
      </c>
      <c r="J192" s="14" t="s">
        <v>30</v>
      </c>
      <c r="K192" s="14" t="s">
        <v>31</v>
      </c>
      <c r="L192" s="14" t="s">
        <v>32</v>
      </c>
      <c r="M192" s="14" t="s">
        <v>33</v>
      </c>
      <c r="N192" s="14" t="s">
        <v>34</v>
      </c>
      <c r="O192" s="15" t="s">
        <v>0</v>
      </c>
    </row>
    <row r="193" spans="2:15" ht="20.100000000000001" customHeight="1" x14ac:dyDescent="0.25">
      <c r="B193" s="18" t="s">
        <v>64</v>
      </c>
      <c r="C193" s="26">
        <f>SUM(C194:C199)</f>
        <v>409111015</v>
      </c>
      <c r="D193" s="26">
        <f t="shared" ref="D193:O193" si="165">SUM(D194:D199)</f>
        <v>453865270</v>
      </c>
      <c r="E193" s="26">
        <f t="shared" si="165"/>
        <v>339319321</v>
      </c>
      <c r="F193" s="26">
        <f t="shared" si="165"/>
        <v>538236637</v>
      </c>
      <c r="G193" s="26">
        <f t="shared" si="165"/>
        <v>382746283</v>
      </c>
      <c r="H193" s="26">
        <f t="shared" si="165"/>
        <v>383358152</v>
      </c>
      <c r="I193" s="26">
        <f t="shared" si="165"/>
        <v>450073711</v>
      </c>
      <c r="J193" s="26">
        <f t="shared" si="165"/>
        <v>362877915</v>
      </c>
      <c r="K193" s="26">
        <f t="shared" si="165"/>
        <v>347271312</v>
      </c>
      <c r="L193" s="26">
        <f t="shared" si="165"/>
        <v>399713508</v>
      </c>
      <c r="M193" s="26">
        <f t="shared" si="165"/>
        <v>342936087</v>
      </c>
      <c r="N193" s="26">
        <f t="shared" si="165"/>
        <v>336526453</v>
      </c>
      <c r="O193" s="30">
        <f t="shared" si="165"/>
        <v>4746035664</v>
      </c>
    </row>
    <row r="194" spans="2:15" ht="20.100000000000001" customHeight="1" x14ac:dyDescent="0.25">
      <c r="B194" s="8" t="s">
        <v>35</v>
      </c>
      <c r="C194" s="27">
        <f>C5+C22+C39+C56+C74+C91+C108+C125+C143+C160+C177</f>
        <v>213667350</v>
      </c>
      <c r="D194" s="27">
        <f t="shared" ref="D194:M194" si="166">D5+D22+D39+D56+D74+D91+D108+D125+D143+D160+D177</f>
        <v>289437286</v>
      </c>
      <c r="E194" s="27">
        <f t="shared" si="166"/>
        <v>215516755</v>
      </c>
      <c r="F194" s="27">
        <f t="shared" si="166"/>
        <v>310641544</v>
      </c>
      <c r="G194" s="27">
        <f t="shared" si="166"/>
        <v>259863669</v>
      </c>
      <c r="H194" s="27">
        <f t="shared" si="166"/>
        <v>265781357</v>
      </c>
      <c r="I194" s="27">
        <f t="shared" si="166"/>
        <v>235188539</v>
      </c>
      <c r="J194" s="27">
        <f t="shared" si="166"/>
        <v>246881308</v>
      </c>
      <c r="K194" s="27">
        <f t="shared" si="166"/>
        <v>227946997</v>
      </c>
      <c r="L194" s="27">
        <f t="shared" si="166"/>
        <v>194973839</v>
      </c>
      <c r="M194" s="27">
        <f t="shared" si="166"/>
        <v>222021954</v>
      </c>
      <c r="N194" s="27">
        <f t="shared" ref="N194:N199" si="167">N5+N22+N39+N56+N74+N91+N108+N125+N143+N160+N177</f>
        <v>228651833</v>
      </c>
      <c r="O194" s="31">
        <f t="shared" ref="O194:O199" si="168">SUM(C194:N194)</f>
        <v>2910572431</v>
      </c>
    </row>
    <row r="195" spans="2:15" ht="20.100000000000001" customHeight="1" x14ac:dyDescent="0.25">
      <c r="B195" s="8" t="s">
        <v>36</v>
      </c>
      <c r="C195" s="27">
        <f t="shared" ref="C195:M195" si="169">C6+C23+C40+C57+C75+C92+C109+C126+C144+C161+C178</f>
        <v>49561546</v>
      </c>
      <c r="D195" s="27">
        <f t="shared" si="169"/>
        <v>67172289</v>
      </c>
      <c r="E195" s="27">
        <f t="shared" si="169"/>
        <v>49991392</v>
      </c>
      <c r="F195" s="27">
        <f t="shared" si="169"/>
        <v>72100665</v>
      </c>
      <c r="G195" s="27">
        <f t="shared" si="169"/>
        <v>60298674</v>
      </c>
      <c r="H195" s="27">
        <f t="shared" si="169"/>
        <v>61674086</v>
      </c>
      <c r="I195" s="27">
        <f t="shared" si="169"/>
        <v>54560138</v>
      </c>
      <c r="J195" s="27">
        <f t="shared" si="169"/>
        <v>57277817</v>
      </c>
      <c r="K195" s="27">
        <f t="shared" si="169"/>
        <v>52877030</v>
      </c>
      <c r="L195" s="27">
        <f t="shared" si="169"/>
        <v>45213281</v>
      </c>
      <c r="M195" s="27">
        <f t="shared" si="169"/>
        <v>51499909</v>
      </c>
      <c r="N195" s="27">
        <f t="shared" si="167"/>
        <v>53040852</v>
      </c>
      <c r="O195" s="31">
        <f t="shared" si="168"/>
        <v>675267679</v>
      </c>
    </row>
    <row r="196" spans="2:15" ht="20.100000000000001" customHeight="1" x14ac:dyDescent="0.25">
      <c r="B196" s="8" t="s">
        <v>37</v>
      </c>
      <c r="C196" s="27">
        <f t="shared" ref="C196:M196" si="170">C7+C24+C41+C58+C76+C93+C110+C127+C145+C162+C179</f>
        <v>67236877</v>
      </c>
      <c r="D196" s="27">
        <f t="shared" si="170"/>
        <v>4362105</v>
      </c>
      <c r="E196" s="27">
        <f t="shared" si="170"/>
        <v>4362105</v>
      </c>
      <c r="F196" s="27">
        <f t="shared" si="170"/>
        <v>98085809</v>
      </c>
      <c r="G196" s="27">
        <f t="shared" si="170"/>
        <v>4362105</v>
      </c>
      <c r="H196" s="27">
        <f t="shared" si="170"/>
        <v>4362105</v>
      </c>
      <c r="I196" s="27">
        <f t="shared" si="170"/>
        <v>102060925</v>
      </c>
      <c r="J196" s="27">
        <f t="shared" si="170"/>
        <v>4362105</v>
      </c>
      <c r="K196" s="27">
        <f t="shared" si="170"/>
        <v>4362105</v>
      </c>
      <c r="L196" s="27">
        <f t="shared" si="170"/>
        <v>98502445</v>
      </c>
      <c r="M196" s="27">
        <f t="shared" si="170"/>
        <v>4362105</v>
      </c>
      <c r="N196" s="27">
        <f t="shared" si="167"/>
        <v>4362104</v>
      </c>
      <c r="O196" s="31">
        <f t="shared" si="168"/>
        <v>400782895</v>
      </c>
    </row>
    <row r="197" spans="2:15" ht="20.100000000000001" customHeight="1" x14ac:dyDescent="0.25">
      <c r="B197" s="8" t="s">
        <v>38</v>
      </c>
      <c r="C197" s="27">
        <f t="shared" ref="C197:M197" si="171">C8+C25+C42+C59+C77+C94+C111+C128+C146+C163+C180</f>
        <v>7084318</v>
      </c>
      <c r="D197" s="27">
        <f t="shared" si="171"/>
        <v>16700886</v>
      </c>
      <c r="E197" s="27">
        <f t="shared" si="171"/>
        <v>7610576</v>
      </c>
      <c r="F197" s="27">
        <f t="shared" si="171"/>
        <v>7378790</v>
      </c>
      <c r="G197" s="27">
        <f t="shared" si="171"/>
        <v>7806744</v>
      </c>
      <c r="H197" s="27">
        <f t="shared" si="171"/>
        <v>9277707</v>
      </c>
      <c r="I197" s="27">
        <f t="shared" si="171"/>
        <v>8703708</v>
      </c>
      <c r="J197" s="27">
        <f t="shared" si="171"/>
        <v>9583372</v>
      </c>
      <c r="K197" s="27">
        <f t="shared" si="171"/>
        <v>9646600</v>
      </c>
      <c r="L197" s="27">
        <f t="shared" si="171"/>
        <v>11538929</v>
      </c>
      <c r="M197" s="27">
        <f t="shared" si="171"/>
        <v>9163405</v>
      </c>
      <c r="N197" s="27">
        <f t="shared" si="167"/>
        <v>9235660</v>
      </c>
      <c r="O197" s="31">
        <f t="shared" si="168"/>
        <v>113730695</v>
      </c>
    </row>
    <row r="198" spans="2:15" ht="20.100000000000001" customHeight="1" x14ac:dyDescent="0.25">
      <c r="B198" s="8" t="s">
        <v>42</v>
      </c>
      <c r="C198" s="27">
        <f t="shared" ref="C198:M198" si="172">C9+C26+C43+C60+C78+C95+C112+C129+C147+C164+C181</f>
        <v>10050120</v>
      </c>
      <c r="D198" s="27">
        <f t="shared" si="172"/>
        <v>10277835</v>
      </c>
      <c r="E198" s="27">
        <f t="shared" si="172"/>
        <v>10117093</v>
      </c>
      <c r="F198" s="27">
        <f t="shared" si="172"/>
        <v>9305759</v>
      </c>
      <c r="G198" s="27">
        <f t="shared" si="172"/>
        <v>10434307</v>
      </c>
      <c r="H198" s="27">
        <f t="shared" si="172"/>
        <v>10233913</v>
      </c>
      <c r="I198" s="27">
        <f t="shared" si="172"/>
        <v>10772871</v>
      </c>
      <c r="J198" s="27">
        <f t="shared" si="172"/>
        <v>10471213</v>
      </c>
      <c r="K198" s="27">
        <f t="shared" si="172"/>
        <v>10800017</v>
      </c>
      <c r="L198" s="27">
        <f t="shared" si="172"/>
        <v>10845769</v>
      </c>
      <c r="M198" s="27">
        <f t="shared" si="172"/>
        <v>10335178</v>
      </c>
      <c r="N198" s="27">
        <f t="shared" si="167"/>
        <v>10774397</v>
      </c>
      <c r="O198" s="31">
        <f t="shared" si="168"/>
        <v>124418472</v>
      </c>
    </row>
    <row r="199" spans="2:15" ht="20.100000000000001" customHeight="1" x14ac:dyDescent="0.25">
      <c r="B199" s="8" t="s">
        <v>43</v>
      </c>
      <c r="C199" s="27">
        <f t="shared" ref="C199:M199" si="173">C10+C27+C44+C61+C79+C96+C113+C130+C148+C165+C182</f>
        <v>61510804</v>
      </c>
      <c r="D199" s="27">
        <f t="shared" si="173"/>
        <v>65914869</v>
      </c>
      <c r="E199" s="27">
        <f t="shared" si="173"/>
        <v>51721400</v>
      </c>
      <c r="F199" s="27">
        <f t="shared" si="173"/>
        <v>40724070</v>
      </c>
      <c r="G199" s="27">
        <f t="shared" si="173"/>
        <v>39980784</v>
      </c>
      <c r="H199" s="27">
        <f t="shared" si="173"/>
        <v>32028984</v>
      </c>
      <c r="I199" s="27">
        <f t="shared" si="173"/>
        <v>38787530</v>
      </c>
      <c r="J199" s="27">
        <f t="shared" si="173"/>
        <v>34302100</v>
      </c>
      <c r="K199" s="27">
        <f t="shared" si="173"/>
        <v>41638563</v>
      </c>
      <c r="L199" s="27">
        <f t="shared" si="173"/>
        <v>38639245</v>
      </c>
      <c r="M199" s="27">
        <f t="shared" si="173"/>
        <v>45553536</v>
      </c>
      <c r="N199" s="27">
        <f t="shared" si="167"/>
        <v>30461607</v>
      </c>
      <c r="O199" s="31">
        <f t="shared" si="168"/>
        <v>521263492</v>
      </c>
    </row>
    <row r="200" spans="2:15" ht="20.100000000000001" customHeight="1" x14ac:dyDescent="0.25">
      <c r="B200" s="18" t="s">
        <v>70</v>
      </c>
      <c r="C200" s="26">
        <f>SUM(C201:C204)</f>
        <v>14508915</v>
      </c>
      <c r="D200" s="26">
        <f t="shared" ref="D200:O200" si="174">SUM(D201:D204)</f>
        <v>14280726</v>
      </c>
      <c r="E200" s="26">
        <f t="shared" si="174"/>
        <v>13021926</v>
      </c>
      <c r="F200" s="26">
        <f t="shared" si="174"/>
        <v>11852748</v>
      </c>
      <c r="G200" s="26">
        <f t="shared" si="174"/>
        <v>12867724</v>
      </c>
      <c r="H200" s="26">
        <f t="shared" si="174"/>
        <v>11850414</v>
      </c>
      <c r="I200" s="26">
        <f t="shared" si="174"/>
        <v>12428436</v>
      </c>
      <c r="J200" s="26">
        <f t="shared" si="174"/>
        <v>12333474</v>
      </c>
      <c r="K200" s="26">
        <f t="shared" si="174"/>
        <v>12198713</v>
      </c>
      <c r="L200" s="26">
        <f t="shared" si="174"/>
        <v>12303632</v>
      </c>
      <c r="M200" s="26">
        <f t="shared" si="174"/>
        <v>12296583</v>
      </c>
      <c r="N200" s="26">
        <f>SUM(N201:N204)</f>
        <v>13272922</v>
      </c>
      <c r="O200" s="30">
        <f t="shared" si="174"/>
        <v>153216213</v>
      </c>
    </row>
    <row r="201" spans="2:15" ht="20.100000000000001" customHeight="1" x14ac:dyDescent="0.25">
      <c r="B201" s="8" t="s">
        <v>40</v>
      </c>
      <c r="C201" s="27">
        <f t="shared" ref="C201:M201" si="175">C12+C29+C46+C63+C81+C98+C115+C132+C150+C167+C184</f>
        <v>5921</v>
      </c>
      <c r="D201" s="27">
        <f t="shared" si="175"/>
        <v>6959</v>
      </c>
      <c r="E201" s="27">
        <f t="shared" si="175"/>
        <v>14519</v>
      </c>
      <c r="F201" s="27">
        <f t="shared" si="175"/>
        <v>2775</v>
      </c>
      <c r="G201" s="27">
        <f t="shared" si="175"/>
        <v>1018</v>
      </c>
      <c r="H201" s="27">
        <f t="shared" si="175"/>
        <v>2028</v>
      </c>
      <c r="I201" s="27">
        <f t="shared" si="175"/>
        <v>1326</v>
      </c>
      <c r="J201" s="27">
        <f t="shared" si="175"/>
        <v>2210</v>
      </c>
      <c r="K201" s="27">
        <f t="shared" si="175"/>
        <v>3005</v>
      </c>
      <c r="L201" s="27">
        <f t="shared" si="175"/>
        <v>1821</v>
      </c>
      <c r="M201" s="27">
        <f t="shared" si="175"/>
        <v>2174</v>
      </c>
      <c r="N201" s="27">
        <f>N12+N29+N46+N63+N81+N98+N115+N132+N150+N167+N184</f>
        <v>3004</v>
      </c>
      <c r="O201" s="31">
        <f t="shared" ref="O201:O204" si="176">SUM(C201:N201)</f>
        <v>46760</v>
      </c>
    </row>
    <row r="202" spans="2:15" ht="20.100000000000001" customHeight="1" x14ac:dyDescent="0.25">
      <c r="B202" s="8" t="s">
        <v>39</v>
      </c>
      <c r="C202" s="27">
        <f t="shared" ref="C202:M202" si="177">C13+C30+C47+C64+C82+C99+C116+C133+C151+C168+C185</f>
        <v>1327136</v>
      </c>
      <c r="D202" s="27">
        <f t="shared" si="177"/>
        <v>1327136</v>
      </c>
      <c r="E202" s="27">
        <f t="shared" si="177"/>
        <v>1327136</v>
      </c>
      <c r="F202" s="27">
        <f t="shared" si="177"/>
        <v>1327136</v>
      </c>
      <c r="G202" s="27">
        <f t="shared" si="177"/>
        <v>1327136</v>
      </c>
      <c r="H202" s="27">
        <f t="shared" si="177"/>
        <v>1327136</v>
      </c>
      <c r="I202" s="27">
        <f t="shared" si="177"/>
        <v>1327136</v>
      </c>
      <c r="J202" s="27">
        <f t="shared" si="177"/>
        <v>1327136</v>
      </c>
      <c r="K202" s="27">
        <f t="shared" si="177"/>
        <v>1327136</v>
      </c>
      <c r="L202" s="27">
        <f t="shared" si="177"/>
        <v>1327136</v>
      </c>
      <c r="M202" s="27">
        <f t="shared" si="177"/>
        <v>1327136</v>
      </c>
      <c r="N202" s="27">
        <f>N13+N30+N47+N64+N82+N99+N116+N133+N151+N168+N185</f>
        <v>1327131</v>
      </c>
      <c r="O202" s="31">
        <f t="shared" si="176"/>
        <v>15925627</v>
      </c>
    </row>
    <row r="203" spans="2:15" ht="20.100000000000001" customHeight="1" x14ac:dyDescent="0.25">
      <c r="B203" s="8" t="s">
        <v>41</v>
      </c>
      <c r="C203" s="27">
        <f t="shared" ref="C203:M203" si="178">C14+C31+C48+C65+C83+C100+C117+C134+C152+C169+C186</f>
        <v>7833015</v>
      </c>
      <c r="D203" s="27">
        <f t="shared" si="178"/>
        <v>8339366</v>
      </c>
      <c r="E203" s="27">
        <f t="shared" si="178"/>
        <v>7216446</v>
      </c>
      <c r="F203" s="27">
        <f t="shared" si="178"/>
        <v>6701349</v>
      </c>
      <c r="G203" s="27">
        <f t="shared" si="178"/>
        <v>7223252</v>
      </c>
      <c r="H203" s="27">
        <f t="shared" si="178"/>
        <v>6347033</v>
      </c>
      <c r="I203" s="27">
        <f t="shared" si="178"/>
        <v>6725168</v>
      </c>
      <c r="J203" s="27">
        <f t="shared" si="178"/>
        <v>6870637</v>
      </c>
      <c r="K203" s="27">
        <f t="shared" si="178"/>
        <v>6966766</v>
      </c>
      <c r="L203" s="27">
        <f t="shared" si="178"/>
        <v>6877018</v>
      </c>
      <c r="M203" s="27">
        <f t="shared" si="178"/>
        <v>7015681</v>
      </c>
      <c r="N203" s="27">
        <f>N14+N31+N48+N65+N83+N100+N117+N134+N152+N169+N186</f>
        <v>7642221</v>
      </c>
      <c r="O203" s="31">
        <f t="shared" si="176"/>
        <v>85757952</v>
      </c>
    </row>
    <row r="204" spans="2:15" ht="20.100000000000001" customHeight="1" thickBot="1" x14ac:dyDescent="0.3">
      <c r="B204" s="40" t="s">
        <v>78</v>
      </c>
      <c r="C204" s="28">
        <f t="shared" ref="C204:M204" si="179">C15+C32+C49+C66+C84+C101+C118+C135+C153+C170+C187</f>
        <v>5342843</v>
      </c>
      <c r="D204" s="28">
        <f t="shared" si="179"/>
        <v>4607265</v>
      </c>
      <c r="E204" s="28">
        <f t="shared" si="179"/>
        <v>4463825</v>
      </c>
      <c r="F204" s="28">
        <f t="shared" si="179"/>
        <v>3821488</v>
      </c>
      <c r="G204" s="28">
        <f t="shared" si="179"/>
        <v>4316318</v>
      </c>
      <c r="H204" s="28">
        <f t="shared" si="179"/>
        <v>4174217</v>
      </c>
      <c r="I204" s="28">
        <f t="shared" si="179"/>
        <v>4374806</v>
      </c>
      <c r="J204" s="28">
        <f t="shared" si="179"/>
        <v>4133491</v>
      </c>
      <c r="K204" s="28">
        <f t="shared" si="179"/>
        <v>3901806</v>
      </c>
      <c r="L204" s="28">
        <f t="shared" si="179"/>
        <v>4097657</v>
      </c>
      <c r="M204" s="28">
        <f t="shared" si="179"/>
        <v>3951592</v>
      </c>
      <c r="N204" s="28">
        <f>N15+N32+N49+N66+N84+N101+N118+N135+N153+N170+N187</f>
        <v>4300566</v>
      </c>
      <c r="O204" s="32">
        <f t="shared" si="176"/>
        <v>51485874</v>
      </c>
    </row>
    <row r="205" spans="2:15" ht="20.100000000000001" customHeight="1" x14ac:dyDescent="0.25">
      <c r="B205" s="16" t="s">
        <v>0</v>
      </c>
      <c r="C205" s="29">
        <f>SUM(C193,C200)</f>
        <v>423619930</v>
      </c>
      <c r="D205" s="29">
        <f t="shared" ref="D205:O205" si="180">SUM(D193,D200)</f>
        <v>468145996</v>
      </c>
      <c r="E205" s="29">
        <f t="shared" si="180"/>
        <v>352341247</v>
      </c>
      <c r="F205" s="29">
        <f t="shared" si="180"/>
        <v>550089385</v>
      </c>
      <c r="G205" s="29">
        <f t="shared" si="180"/>
        <v>395614007</v>
      </c>
      <c r="H205" s="29">
        <f t="shared" si="180"/>
        <v>395208566</v>
      </c>
      <c r="I205" s="29">
        <f t="shared" si="180"/>
        <v>462502147</v>
      </c>
      <c r="J205" s="29">
        <f t="shared" si="180"/>
        <v>375211389</v>
      </c>
      <c r="K205" s="29">
        <f t="shared" si="180"/>
        <v>359470025</v>
      </c>
      <c r="L205" s="29">
        <f t="shared" si="180"/>
        <v>412017140</v>
      </c>
      <c r="M205" s="29">
        <f t="shared" si="180"/>
        <v>355232670</v>
      </c>
      <c r="N205" s="29">
        <f>SUM(N193,N200)</f>
        <v>349799375</v>
      </c>
      <c r="O205" s="33">
        <f t="shared" si="180"/>
        <v>4899251877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55" orientation="portrait" r:id="rId1"/>
  <ignoredErrors>
    <ignoredError sqref="C201:M201 O183 O166 O149 O131 O114 O97 O80 O62 O45 O28 O11 C200:M200 N200:O200 O20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7"/>
  <sheetViews>
    <sheetView showGridLines="0" zoomScaleNormal="100" workbookViewId="0"/>
  </sheetViews>
  <sheetFormatPr baseColWidth="10" defaultColWidth="11.42578125" defaultRowHeight="15" customHeight="1" x14ac:dyDescent="0.25"/>
  <cols>
    <col min="1" max="1" width="1.5703125" style="3" customWidth="1"/>
    <col min="2" max="2" width="38.7109375" style="3" customWidth="1"/>
    <col min="3" max="3" width="13.28515625" style="3" bestFit="1" customWidth="1"/>
    <col min="4" max="4" width="8.7109375" style="3" customWidth="1"/>
    <col min="5" max="5" width="12.28515625" style="3" bestFit="1" customWidth="1"/>
    <col min="6" max="6" width="8.7109375" style="3" customWidth="1"/>
    <col min="7" max="7" width="12.28515625" style="3" bestFit="1" customWidth="1"/>
    <col min="8" max="16384" width="11.42578125" style="3"/>
  </cols>
  <sheetData>
    <row r="2" spans="2:7" ht="30" customHeight="1" x14ac:dyDescent="0.25">
      <c r="B2" s="1" t="s">
        <v>75</v>
      </c>
      <c r="C2" s="2"/>
      <c r="D2" s="2"/>
      <c r="E2" s="2"/>
      <c r="F2" s="2"/>
      <c r="G2" s="2"/>
    </row>
    <row r="3" spans="2:7" ht="30" customHeight="1" x14ac:dyDescent="0.25">
      <c r="B3" s="13" t="s">
        <v>48</v>
      </c>
      <c r="C3" s="14" t="s">
        <v>44</v>
      </c>
      <c r="D3" s="14" t="s">
        <v>45</v>
      </c>
      <c r="E3" s="14" t="s">
        <v>46</v>
      </c>
      <c r="F3" s="14" t="s">
        <v>47</v>
      </c>
      <c r="G3" s="15" t="s">
        <v>74</v>
      </c>
    </row>
    <row r="4" spans="2:7" ht="20.100000000000001" customHeight="1" x14ac:dyDescent="0.25">
      <c r="B4" s="43" t="s">
        <v>64</v>
      </c>
      <c r="C4" s="26">
        <f>SUM(C5:C10)</f>
        <v>19835079858</v>
      </c>
      <c r="D4" s="19"/>
      <c r="E4" s="26">
        <f>SUM(E5:E10)</f>
        <v>15089044194</v>
      </c>
      <c r="F4" s="19"/>
      <c r="G4" s="30">
        <f>SUM(G5:G10)</f>
        <v>4746035664</v>
      </c>
    </row>
    <row r="5" spans="2:7" ht="20.100000000000001" customHeight="1" x14ac:dyDescent="0.25">
      <c r="B5" s="8" t="s">
        <v>13</v>
      </c>
      <c r="C5" s="27">
        <v>14552862157</v>
      </c>
      <c r="D5" s="6">
        <v>80</v>
      </c>
      <c r="E5" s="27">
        <f>C5-G5</f>
        <v>11642289726</v>
      </c>
      <c r="F5" s="6">
        <v>20</v>
      </c>
      <c r="G5" s="31">
        <f>ROUND(C5*F5%,0)</f>
        <v>2910572431</v>
      </c>
    </row>
    <row r="6" spans="2:7" ht="20.100000000000001" customHeight="1" x14ac:dyDescent="0.25">
      <c r="B6" s="8" t="s">
        <v>14</v>
      </c>
      <c r="C6" s="27">
        <v>675267679</v>
      </c>
      <c r="D6" s="6"/>
      <c r="E6" s="27"/>
      <c r="F6" s="6">
        <v>100</v>
      </c>
      <c r="G6" s="31">
        <f>ROUND(C6*F6%,0)</f>
        <v>675267679</v>
      </c>
    </row>
    <row r="7" spans="2:7" ht="20.100000000000001" customHeight="1" x14ac:dyDescent="0.25">
      <c r="B7" s="8" t="s">
        <v>15</v>
      </c>
      <c r="C7" s="27">
        <v>2003914476</v>
      </c>
      <c r="D7" s="6">
        <v>80</v>
      </c>
      <c r="E7" s="27">
        <f t="shared" ref="E7:E10" si="0">C7-G7</f>
        <v>1603131581</v>
      </c>
      <c r="F7" s="6">
        <v>20</v>
      </c>
      <c r="G7" s="31">
        <f>ROUND(C7*F7%,0)</f>
        <v>400782895</v>
      </c>
    </row>
    <row r="8" spans="2:7" ht="20.100000000000001" customHeight="1" x14ac:dyDescent="0.25">
      <c r="B8" s="8" t="s">
        <v>16</v>
      </c>
      <c r="C8" s="27">
        <v>568653476</v>
      </c>
      <c r="D8" s="6">
        <v>80</v>
      </c>
      <c r="E8" s="27">
        <f t="shared" si="0"/>
        <v>454922781</v>
      </c>
      <c r="F8" s="6">
        <v>20</v>
      </c>
      <c r="G8" s="31">
        <f>ROUND(C8*F8%,0)</f>
        <v>113730695</v>
      </c>
    </row>
    <row r="9" spans="2:7" ht="20.100000000000001" customHeight="1" x14ac:dyDescent="0.25">
      <c r="B9" s="8" t="s">
        <v>18</v>
      </c>
      <c r="C9" s="27">
        <v>622092358</v>
      </c>
      <c r="D9" s="6">
        <v>80</v>
      </c>
      <c r="E9" s="27">
        <f t="shared" si="0"/>
        <v>497673886</v>
      </c>
      <c r="F9" s="6">
        <v>20</v>
      </c>
      <c r="G9" s="31">
        <f>ROUND(C9*F9%,0)</f>
        <v>124418472</v>
      </c>
    </row>
    <row r="10" spans="2:7" ht="20.100000000000001" customHeight="1" x14ac:dyDescent="0.25">
      <c r="B10" s="8" t="s">
        <v>22</v>
      </c>
      <c r="C10" s="27">
        <v>1412289712</v>
      </c>
      <c r="D10" s="6">
        <f>100-F10</f>
        <v>63</v>
      </c>
      <c r="E10" s="27">
        <f t="shared" si="0"/>
        <v>891026220</v>
      </c>
      <c r="F10" s="6">
        <f>ROUND(G10/C10%,0)</f>
        <v>37</v>
      </c>
      <c r="G10" s="31">
        <f>Anexo2!N16</f>
        <v>521263492</v>
      </c>
    </row>
    <row r="11" spans="2:7" ht="20.100000000000001" customHeight="1" x14ac:dyDescent="0.25">
      <c r="B11" s="43" t="s">
        <v>65</v>
      </c>
      <c r="C11" s="26">
        <f>SUM(C12:C15)</f>
        <v>766081066</v>
      </c>
      <c r="D11" s="19"/>
      <c r="E11" s="26">
        <f>SUM(E12:E15)</f>
        <v>612864853</v>
      </c>
      <c r="F11" s="19"/>
      <c r="G11" s="30">
        <f>SUM(G12:G15)</f>
        <v>153216213</v>
      </c>
    </row>
    <row r="12" spans="2:7" ht="20.100000000000001" customHeight="1" x14ac:dyDescent="0.25">
      <c r="B12" s="8" t="s">
        <v>19</v>
      </c>
      <c r="C12" s="27">
        <v>233802</v>
      </c>
      <c r="D12" s="6">
        <v>80</v>
      </c>
      <c r="E12" s="27">
        <f t="shared" ref="E12:E15" si="1">C12-G12</f>
        <v>187042</v>
      </c>
      <c r="F12" s="6">
        <v>20</v>
      </c>
      <c r="G12" s="31">
        <f>ROUND(C12*F12%,0)</f>
        <v>46760</v>
      </c>
    </row>
    <row r="13" spans="2:7" ht="20.100000000000001" customHeight="1" x14ac:dyDescent="0.25">
      <c r="B13" s="8" t="s">
        <v>17</v>
      </c>
      <c r="C13" s="27">
        <v>79628136</v>
      </c>
      <c r="D13" s="6">
        <v>80</v>
      </c>
      <c r="E13" s="27">
        <f t="shared" si="1"/>
        <v>63702509</v>
      </c>
      <c r="F13" s="6">
        <v>20</v>
      </c>
      <c r="G13" s="31">
        <f>ROUND(C13*F13%,0)</f>
        <v>15925627</v>
      </c>
    </row>
    <row r="14" spans="2:7" ht="20.100000000000001" customHeight="1" x14ac:dyDescent="0.25">
      <c r="B14" s="8" t="s">
        <v>20</v>
      </c>
      <c r="C14" s="27">
        <v>428789760</v>
      </c>
      <c r="D14" s="6">
        <v>80</v>
      </c>
      <c r="E14" s="27">
        <f t="shared" si="1"/>
        <v>343031808</v>
      </c>
      <c r="F14" s="6">
        <v>20</v>
      </c>
      <c r="G14" s="31">
        <f>ROUND(C14*F14%,0)</f>
        <v>85757952</v>
      </c>
    </row>
    <row r="15" spans="2:7" ht="20.100000000000001" customHeight="1" thickBot="1" x14ac:dyDescent="0.3">
      <c r="B15" s="40" t="s">
        <v>105</v>
      </c>
      <c r="C15" s="28">
        <v>257429368</v>
      </c>
      <c r="D15" s="21">
        <v>80</v>
      </c>
      <c r="E15" s="28">
        <f t="shared" si="1"/>
        <v>205943494</v>
      </c>
      <c r="F15" s="21">
        <v>20</v>
      </c>
      <c r="G15" s="32">
        <f>ROUND(C15*F15%,0)</f>
        <v>51485874</v>
      </c>
    </row>
    <row r="16" spans="2:7" ht="20.100000000000001" customHeight="1" x14ac:dyDescent="0.25">
      <c r="B16" s="16" t="s">
        <v>0</v>
      </c>
      <c r="C16" s="29">
        <f>SUM(C4,C11)</f>
        <v>20601160924</v>
      </c>
      <c r="D16" s="17"/>
      <c r="E16" s="29">
        <f>SUM(E4,E11)</f>
        <v>15701909047</v>
      </c>
      <c r="F16" s="17"/>
      <c r="G16" s="33">
        <f>SUM(G4,G11)</f>
        <v>4899251877</v>
      </c>
    </row>
    <row r="17" spans="2:7" ht="35.1" customHeight="1" x14ac:dyDescent="0.25">
      <c r="B17" s="47" t="s">
        <v>104</v>
      </c>
      <c r="C17" s="47"/>
      <c r="D17" s="47"/>
      <c r="E17" s="47"/>
      <c r="F17" s="47"/>
      <c r="G17" s="47"/>
    </row>
  </sheetData>
  <mergeCells count="1">
    <mergeCell ref="B17:G17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E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5"/>
  <sheetViews>
    <sheetView showGridLines="0" zoomScaleNormal="100" workbookViewId="0"/>
  </sheetViews>
  <sheetFormatPr baseColWidth="10" defaultColWidth="11.42578125" defaultRowHeight="15" customHeight="1" x14ac:dyDescent="0.25"/>
  <cols>
    <col min="1" max="1" width="1.5703125" style="3" customWidth="1"/>
    <col min="2" max="2" width="15.7109375" style="3" customWidth="1"/>
    <col min="3" max="9" width="10.7109375" style="3" customWidth="1"/>
    <col min="10" max="10" width="12.28515625" style="3" bestFit="1" customWidth="1"/>
    <col min="11" max="16384" width="11.42578125" style="3"/>
  </cols>
  <sheetData>
    <row r="2" spans="2:10" ht="30" customHeight="1" x14ac:dyDescent="0.25">
      <c r="B2" s="1" t="s">
        <v>107</v>
      </c>
      <c r="C2" s="2"/>
      <c r="D2" s="2"/>
      <c r="E2" s="2"/>
      <c r="F2" s="2"/>
      <c r="G2" s="2"/>
      <c r="H2" s="2"/>
      <c r="I2" s="2"/>
      <c r="J2" s="2"/>
    </row>
    <row r="3" spans="2:10" ht="30" customHeight="1" x14ac:dyDescent="0.25">
      <c r="B3" s="13" t="s">
        <v>11</v>
      </c>
      <c r="C3" s="14" t="s">
        <v>35</v>
      </c>
      <c r="D3" s="14" t="s">
        <v>36</v>
      </c>
      <c r="E3" s="14" t="s">
        <v>37</v>
      </c>
      <c r="F3" s="14" t="s">
        <v>38</v>
      </c>
      <c r="G3" s="14" t="s">
        <v>40</v>
      </c>
      <c r="H3" s="14" t="s">
        <v>39</v>
      </c>
      <c r="I3" s="14" t="s">
        <v>41</v>
      </c>
      <c r="J3" s="15" t="s">
        <v>0</v>
      </c>
    </row>
    <row r="4" spans="2:10" ht="20.100000000000001" customHeight="1" x14ac:dyDescent="0.25">
      <c r="B4" s="8" t="s">
        <v>1</v>
      </c>
      <c r="C4" s="27">
        <v>115130387</v>
      </c>
      <c r="D4" s="27">
        <v>41046235</v>
      </c>
      <c r="E4" s="27">
        <v>4345866</v>
      </c>
      <c r="F4" s="27">
        <v>3866158</v>
      </c>
      <c r="G4" s="27">
        <v>10022665</v>
      </c>
      <c r="H4" s="27">
        <v>1091673</v>
      </c>
      <c r="I4" s="27">
        <v>3623693</v>
      </c>
      <c r="J4" s="31">
        <f t="shared" ref="J4:J14" si="0">SUM(C4:I4)</f>
        <v>179126677</v>
      </c>
    </row>
    <row r="5" spans="2:10" ht="20.100000000000001" customHeight="1" x14ac:dyDescent="0.25">
      <c r="B5" s="8" t="s">
        <v>2</v>
      </c>
      <c r="C5" s="27">
        <v>229800549</v>
      </c>
      <c r="D5" s="27">
        <v>81923053</v>
      </c>
      <c r="E5" s="27">
        <v>8679084</v>
      </c>
      <c r="F5" s="27">
        <v>7714157</v>
      </c>
      <c r="G5" s="27">
        <v>20023756</v>
      </c>
      <c r="H5" s="27">
        <v>2179639</v>
      </c>
      <c r="I5" s="27">
        <v>7243869</v>
      </c>
      <c r="J5" s="31">
        <f t="shared" si="0"/>
        <v>357564107</v>
      </c>
    </row>
    <row r="6" spans="2:10" ht="20.100000000000001" customHeight="1" x14ac:dyDescent="0.25">
      <c r="B6" s="8" t="s">
        <v>3</v>
      </c>
      <c r="C6" s="27">
        <v>102334893</v>
      </c>
      <c r="D6" s="27">
        <v>36489019</v>
      </c>
      <c r="E6" s="27">
        <v>3863915</v>
      </c>
      <c r="F6" s="27">
        <v>3433350</v>
      </c>
      <c r="G6" s="27">
        <v>9002631</v>
      </c>
      <c r="H6" s="27">
        <v>970685</v>
      </c>
      <c r="I6" s="27">
        <v>3259967</v>
      </c>
      <c r="J6" s="31">
        <f t="shared" si="0"/>
        <v>159354460</v>
      </c>
    </row>
    <row r="7" spans="2:10" ht="20.100000000000001" customHeight="1" x14ac:dyDescent="0.25">
      <c r="B7" s="8" t="s">
        <v>4</v>
      </c>
      <c r="C7" s="27">
        <v>59700089</v>
      </c>
      <c r="D7" s="27">
        <v>21284805</v>
      </c>
      <c r="E7" s="27">
        <v>2254680</v>
      </c>
      <c r="F7" s="27">
        <v>2003296</v>
      </c>
      <c r="G7" s="27">
        <v>5230514</v>
      </c>
      <c r="H7" s="27">
        <v>566304</v>
      </c>
      <c r="I7" s="27">
        <v>1893466</v>
      </c>
      <c r="J7" s="31">
        <f t="shared" si="0"/>
        <v>92933154</v>
      </c>
    </row>
    <row r="8" spans="2:10" ht="20.100000000000001" customHeight="1" x14ac:dyDescent="0.25">
      <c r="B8" s="8" t="s">
        <v>5</v>
      </c>
      <c r="C8" s="27">
        <v>67507307</v>
      </c>
      <c r="D8" s="27">
        <v>24065467</v>
      </c>
      <c r="E8" s="27">
        <v>2549612</v>
      </c>
      <c r="F8" s="27">
        <v>2266419</v>
      </c>
      <c r="G8" s="27">
        <v>5872499</v>
      </c>
      <c r="H8" s="27">
        <v>640281</v>
      </c>
      <c r="I8" s="27">
        <v>2124017</v>
      </c>
      <c r="J8" s="31">
        <f t="shared" si="0"/>
        <v>105025602</v>
      </c>
    </row>
    <row r="9" spans="2:10" ht="20.100000000000001" customHeight="1" x14ac:dyDescent="0.25">
      <c r="B9" s="8" t="s">
        <v>6</v>
      </c>
      <c r="C9" s="27">
        <v>62126096</v>
      </c>
      <c r="D9" s="27">
        <v>22150272</v>
      </c>
      <c r="E9" s="27">
        <v>2345977</v>
      </c>
      <c r="F9" s="27">
        <v>2084818</v>
      </c>
      <c r="G9" s="27">
        <v>5444326</v>
      </c>
      <c r="H9" s="27">
        <v>589280</v>
      </c>
      <c r="I9" s="27">
        <v>1970687</v>
      </c>
      <c r="J9" s="31">
        <f t="shared" si="0"/>
        <v>96711456</v>
      </c>
    </row>
    <row r="10" spans="2:10" ht="20.100000000000001" customHeight="1" x14ac:dyDescent="0.25">
      <c r="B10" s="8" t="s">
        <v>7</v>
      </c>
      <c r="C10" s="27">
        <v>68005601</v>
      </c>
      <c r="D10" s="27">
        <v>24248217</v>
      </c>
      <c r="E10" s="27">
        <v>2567749</v>
      </c>
      <c r="F10" s="27">
        <v>2281655</v>
      </c>
      <c r="G10" s="27">
        <v>5980263</v>
      </c>
      <c r="H10" s="27">
        <v>645059</v>
      </c>
      <c r="I10" s="27">
        <v>2165440</v>
      </c>
      <c r="J10" s="31">
        <f t="shared" si="0"/>
        <v>105893984</v>
      </c>
    </row>
    <row r="11" spans="2:10" ht="20.100000000000001" customHeight="1" x14ac:dyDescent="0.25">
      <c r="B11" s="8" t="s">
        <v>76</v>
      </c>
      <c r="C11" s="27">
        <v>78034789</v>
      </c>
      <c r="D11" s="27">
        <v>27816190</v>
      </c>
      <c r="E11" s="27">
        <v>2947605</v>
      </c>
      <c r="F11" s="27">
        <v>2620391</v>
      </c>
      <c r="G11" s="27">
        <v>6762845</v>
      </c>
      <c r="H11" s="27">
        <v>740131</v>
      </c>
      <c r="I11" s="27">
        <v>2445161</v>
      </c>
      <c r="J11" s="31">
        <f t="shared" si="0"/>
        <v>121367112</v>
      </c>
    </row>
    <row r="12" spans="2:10" ht="20.100000000000001" customHeight="1" x14ac:dyDescent="0.25">
      <c r="B12" s="8" t="s">
        <v>8</v>
      </c>
      <c r="C12" s="27">
        <v>49546577</v>
      </c>
      <c r="D12" s="27">
        <v>17668065</v>
      </c>
      <c r="E12" s="27">
        <v>1868717</v>
      </c>
      <c r="F12" s="27">
        <v>1663812</v>
      </c>
      <c r="G12" s="27">
        <v>4338353</v>
      </c>
      <c r="H12" s="27">
        <v>469654</v>
      </c>
      <c r="I12" s="27">
        <v>1568568</v>
      </c>
      <c r="J12" s="31">
        <f t="shared" si="0"/>
        <v>77123746</v>
      </c>
    </row>
    <row r="13" spans="2:10" ht="20.100000000000001" customHeight="1" x14ac:dyDescent="0.25">
      <c r="B13" s="8" t="s">
        <v>9</v>
      </c>
      <c r="C13" s="27">
        <v>49940838</v>
      </c>
      <c r="D13" s="27">
        <v>17829843</v>
      </c>
      <c r="E13" s="27">
        <v>1913554</v>
      </c>
      <c r="F13" s="27">
        <v>1676990</v>
      </c>
      <c r="G13" s="27">
        <v>4088115</v>
      </c>
      <c r="H13" s="27">
        <v>480420</v>
      </c>
      <c r="I13" s="27">
        <v>1492148</v>
      </c>
      <c r="J13" s="31">
        <f t="shared" si="0"/>
        <v>77421908</v>
      </c>
    </row>
    <row r="14" spans="2:10" ht="20.100000000000001" customHeight="1" thickBot="1" x14ac:dyDescent="0.3">
      <c r="B14" s="40" t="s">
        <v>10</v>
      </c>
      <c r="C14" s="28">
        <v>35344188</v>
      </c>
      <c r="D14" s="28">
        <v>12601920</v>
      </c>
      <c r="E14" s="28">
        <v>1335708</v>
      </c>
      <c r="F14" s="28">
        <v>1186428</v>
      </c>
      <c r="G14" s="28">
        <v>3075780</v>
      </c>
      <c r="H14" s="28">
        <v>335484</v>
      </c>
      <c r="I14" s="28">
        <v>1113348</v>
      </c>
      <c r="J14" s="32">
        <f t="shared" si="0"/>
        <v>54992856</v>
      </c>
    </row>
    <row r="15" spans="2:10" ht="20.100000000000001" customHeight="1" x14ac:dyDescent="0.25">
      <c r="B15" s="41" t="s">
        <v>0</v>
      </c>
      <c r="C15" s="29">
        <f t="shared" ref="C15:J15" si="1">SUM(C4:C14)</f>
        <v>917471314</v>
      </c>
      <c r="D15" s="29">
        <f t="shared" si="1"/>
        <v>327123086</v>
      </c>
      <c r="E15" s="29">
        <f t="shared" si="1"/>
        <v>34672467</v>
      </c>
      <c r="F15" s="29">
        <f t="shared" si="1"/>
        <v>30797474</v>
      </c>
      <c r="G15" s="29">
        <f>SUM(G4:G14)</f>
        <v>79841747</v>
      </c>
      <c r="H15" s="29">
        <f>SUM(H4:H14)</f>
        <v>8708610</v>
      </c>
      <c r="I15" s="29">
        <f t="shared" si="1"/>
        <v>28900364</v>
      </c>
      <c r="J15" s="33">
        <f t="shared" si="1"/>
        <v>1427515062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X17"/>
  <sheetViews>
    <sheetView showGridLines="0" zoomScaleNormal="100" workbookViewId="0"/>
  </sheetViews>
  <sheetFormatPr baseColWidth="10" defaultColWidth="11.42578125" defaultRowHeight="15" customHeight="1" x14ac:dyDescent="0.25"/>
  <cols>
    <col min="1" max="1" width="1.5703125" style="3" customWidth="1"/>
    <col min="2" max="2" width="15.7109375" style="3" customWidth="1"/>
    <col min="3" max="3" width="11.5703125" style="3" bestFit="1" customWidth="1"/>
    <col min="4" max="4" width="12.28515625" style="3" bestFit="1" customWidth="1"/>
    <col min="5" max="5" width="11.5703125" style="3" bestFit="1" customWidth="1"/>
    <col min="6" max="6" width="10.85546875" style="3" bestFit="1" customWidth="1"/>
    <col min="7" max="7" width="11.5703125" style="3" bestFit="1" customWidth="1"/>
    <col min="8" max="8" width="10.85546875" style="3" customWidth="1"/>
    <col min="9" max="9" width="11.5703125" style="3" bestFit="1" customWidth="1"/>
    <col min="10" max="10" width="9.85546875" style="3" bestFit="1" customWidth="1"/>
    <col min="11" max="11" width="11.5703125" style="3" bestFit="1" customWidth="1"/>
    <col min="12" max="12" width="9.85546875" style="3" bestFit="1" customWidth="1"/>
    <col min="13" max="13" width="11.5703125" style="3" bestFit="1" customWidth="1"/>
    <col min="14" max="14" width="10.85546875" style="3" customWidth="1"/>
    <col min="15" max="15" width="11.5703125" style="3" bestFit="1" customWidth="1"/>
    <col min="16" max="16" width="9.85546875" style="3" customWidth="1"/>
    <col min="17" max="17" width="11.5703125" style="3" bestFit="1" customWidth="1"/>
    <col min="18" max="18" width="9.85546875" style="3" bestFit="1" customWidth="1"/>
    <col min="19" max="19" width="11.5703125" style="3" bestFit="1" customWidth="1"/>
    <col min="20" max="20" width="9.85546875" style="3" bestFit="1" customWidth="1"/>
    <col min="21" max="21" width="11.5703125" style="3" bestFit="1" customWidth="1"/>
    <col min="22" max="22" width="9.85546875" style="3" bestFit="1" customWidth="1"/>
    <col min="23" max="23" width="11.5703125" style="3" bestFit="1" customWidth="1"/>
    <col min="24" max="24" width="12.28515625" style="3" bestFit="1" customWidth="1"/>
    <col min="25" max="16384" width="11.42578125" style="3"/>
  </cols>
  <sheetData>
    <row r="2" spans="2:24" ht="30" customHeight="1" x14ac:dyDescent="0.25">
      <c r="B2" s="1" t="s">
        <v>77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2:24" ht="15" customHeight="1" x14ac:dyDescent="0.25">
      <c r="B3" s="20"/>
      <c r="C3" s="14" t="s">
        <v>35</v>
      </c>
      <c r="D3" s="14"/>
      <c r="E3" s="14" t="s">
        <v>36</v>
      </c>
      <c r="F3" s="14"/>
      <c r="G3" s="14" t="s">
        <v>37</v>
      </c>
      <c r="H3" s="14"/>
      <c r="I3" s="14" t="s">
        <v>38</v>
      </c>
      <c r="J3" s="14"/>
      <c r="K3" s="14" t="s">
        <v>42</v>
      </c>
      <c r="L3" s="14"/>
      <c r="M3" s="14" t="s">
        <v>43</v>
      </c>
      <c r="N3" s="14"/>
      <c r="O3" s="14" t="s">
        <v>40</v>
      </c>
      <c r="P3" s="14"/>
      <c r="Q3" s="14" t="s">
        <v>39</v>
      </c>
      <c r="R3" s="14"/>
      <c r="S3" s="14" t="s">
        <v>41</v>
      </c>
      <c r="T3" s="14"/>
      <c r="U3" s="14" t="s">
        <v>78</v>
      </c>
      <c r="V3" s="14"/>
      <c r="W3" s="14" t="s">
        <v>0</v>
      </c>
      <c r="X3" s="15"/>
    </row>
    <row r="4" spans="2:24" ht="15" customHeight="1" x14ac:dyDescent="0.25">
      <c r="B4" s="23" t="s">
        <v>11</v>
      </c>
      <c r="C4" s="24" t="s">
        <v>21</v>
      </c>
      <c r="D4" s="24" t="s">
        <v>52</v>
      </c>
      <c r="E4" s="24" t="s">
        <v>21</v>
      </c>
      <c r="F4" s="24" t="s">
        <v>52</v>
      </c>
      <c r="G4" s="24" t="s">
        <v>21</v>
      </c>
      <c r="H4" s="24" t="s">
        <v>52</v>
      </c>
      <c r="I4" s="24" t="s">
        <v>21</v>
      </c>
      <c r="J4" s="24" t="s">
        <v>52</v>
      </c>
      <c r="K4" s="24" t="s">
        <v>21</v>
      </c>
      <c r="L4" s="24" t="s">
        <v>52</v>
      </c>
      <c r="M4" s="24" t="s">
        <v>21</v>
      </c>
      <c r="N4" s="24" t="s">
        <v>52</v>
      </c>
      <c r="O4" s="24" t="s">
        <v>21</v>
      </c>
      <c r="P4" s="24" t="s">
        <v>52</v>
      </c>
      <c r="Q4" s="24" t="s">
        <v>21</v>
      </c>
      <c r="R4" s="24" t="s">
        <v>52</v>
      </c>
      <c r="S4" s="24" t="s">
        <v>21</v>
      </c>
      <c r="T4" s="24" t="s">
        <v>52</v>
      </c>
      <c r="U4" s="24" t="s">
        <v>21</v>
      </c>
      <c r="V4" s="24" t="s">
        <v>52</v>
      </c>
      <c r="W4" s="24" t="s">
        <v>21</v>
      </c>
      <c r="X4" s="25" t="s">
        <v>52</v>
      </c>
    </row>
    <row r="5" spans="2:24" ht="20.100000000000001" customHeight="1" x14ac:dyDescent="0.25">
      <c r="B5" s="8" t="s">
        <v>1</v>
      </c>
      <c r="C5" s="5">
        <f>D5/D16</f>
        <v>0.11983394822446183</v>
      </c>
      <c r="D5" s="27">
        <f>Distribución!I4</f>
        <v>348785386</v>
      </c>
      <c r="E5" s="5">
        <f>F5/F16</f>
        <v>0.12122582280441117</v>
      </c>
      <c r="F5" s="27">
        <f>Distribución!I19</f>
        <v>81859880</v>
      </c>
      <c r="G5" s="5">
        <f>H5/H16</f>
        <v>0.1179333788683771</v>
      </c>
      <c r="H5" s="27">
        <f>Distribución!I34</f>
        <v>47265681</v>
      </c>
      <c r="I5" s="5">
        <f>J5/J16</f>
        <v>0.11948026871725351</v>
      </c>
      <c r="J5" s="27">
        <f>Distribución!I49</f>
        <v>13588574</v>
      </c>
      <c r="K5" s="5">
        <f>L5/L16</f>
        <v>0.1210472750380667</v>
      </c>
      <c r="L5" s="27">
        <f>Distribución!H64</f>
        <v>15060517</v>
      </c>
      <c r="M5" s="5">
        <f>N5/N16</f>
        <v>5.171809922188067E-2</v>
      </c>
      <c r="N5" s="27">
        <v>26958757</v>
      </c>
      <c r="O5" s="5">
        <f>P5/P16</f>
        <v>0.12399486740804105</v>
      </c>
      <c r="P5" s="27">
        <f>Distribución!I79</f>
        <v>5798</v>
      </c>
      <c r="Q5" s="5">
        <f>R5/R16</f>
        <v>0.12167420472675895</v>
      </c>
      <c r="R5" s="27">
        <f>Distribución!I94</f>
        <v>1937738</v>
      </c>
      <c r="S5" s="5">
        <f>T5/T16</f>
        <v>0.1199797308592444</v>
      </c>
      <c r="T5" s="27">
        <f>Distribución!I109</f>
        <v>10289216</v>
      </c>
      <c r="U5" s="5">
        <f>V5/V16</f>
        <v>0.11994979438437813</v>
      </c>
      <c r="V5" s="27">
        <f>Distribución!F124</f>
        <v>6175720</v>
      </c>
      <c r="W5" s="5">
        <f>X5/X16</f>
        <v>0.11265541777737018</v>
      </c>
      <c r="X5" s="31">
        <f>SUM(D5,F5,H5,J5,L5,N5,P5,R5,T5,V5)</f>
        <v>551927267</v>
      </c>
    </row>
    <row r="6" spans="2:24" ht="20.100000000000001" customHeight="1" x14ac:dyDescent="0.25">
      <c r="B6" s="8" t="s">
        <v>2</v>
      </c>
      <c r="C6" s="5">
        <f>D6/D16</f>
        <v>0.29274106252262511</v>
      </c>
      <c r="D6" s="27">
        <f>Distribución!I5</f>
        <v>852044066</v>
      </c>
      <c r="E6" s="5">
        <f>F6/F16</f>
        <v>0.28227817934700827</v>
      </c>
      <c r="F6" s="27">
        <f>Distribución!I20</f>
        <v>190613331</v>
      </c>
      <c r="G6" s="5">
        <f>H6/H16</f>
        <v>0.30684511373670276</v>
      </c>
      <c r="H6" s="27">
        <f>Distribución!I35</f>
        <v>122978273</v>
      </c>
      <c r="I6" s="5">
        <f>J6/J16</f>
        <v>0.29548573496363495</v>
      </c>
      <c r="J6" s="27">
        <f>Distribución!I50</f>
        <v>33605798</v>
      </c>
      <c r="K6" s="5">
        <f>L6/L16</f>
        <v>0.39305818672970039</v>
      </c>
      <c r="L6" s="27">
        <f>Distribución!H65</f>
        <v>48903699</v>
      </c>
      <c r="M6" s="5">
        <f>N6/N16</f>
        <v>0.36501570879243544</v>
      </c>
      <c r="N6" s="27">
        <v>190269363</v>
      </c>
      <c r="O6" s="5">
        <f>P6/P16</f>
        <v>0.24553036783575705</v>
      </c>
      <c r="P6" s="27">
        <f>Distribución!I80</f>
        <v>11481</v>
      </c>
      <c r="Q6" s="5">
        <f>R6/R16</f>
        <v>0.27834282443008368</v>
      </c>
      <c r="R6" s="27">
        <f>Distribución!I95</f>
        <v>4432784</v>
      </c>
      <c r="S6" s="5">
        <f>T6/T16</f>
        <v>0.29145673861241461</v>
      </c>
      <c r="T6" s="27">
        <f>Distribución!I110</f>
        <v>24994733</v>
      </c>
      <c r="U6" s="5">
        <f>V6/V16</f>
        <v>0.29184214683817933</v>
      </c>
      <c r="V6" s="27">
        <f>Distribución!F125</f>
        <v>15025748</v>
      </c>
      <c r="W6" s="5">
        <f>X6/X16</f>
        <v>0.30267463548088158</v>
      </c>
      <c r="X6" s="31">
        <f t="shared" ref="X6:X15" si="0">SUM(D6,F6,H6,J6,L6,N6,P6,R6,T6,V6)</f>
        <v>1482879276</v>
      </c>
    </row>
    <row r="7" spans="2:24" ht="20.100000000000001" customHeight="1" x14ac:dyDescent="0.25">
      <c r="B7" s="8" t="s">
        <v>3</v>
      </c>
      <c r="C7" s="5">
        <f>D7/D16</f>
        <v>7.1164784904128017E-2</v>
      </c>
      <c r="D7" s="27">
        <f>Distribución!I6</f>
        <v>207130261</v>
      </c>
      <c r="E7" s="5">
        <f>F7/F16</f>
        <v>8.1144314623712355E-2</v>
      </c>
      <c r="F7" s="27">
        <f>Distribución!I21</f>
        <v>54794133</v>
      </c>
      <c r="G7" s="5">
        <f>H7/H16</f>
        <v>5.7671261145014682E-2</v>
      </c>
      <c r="H7" s="27">
        <f>Distribución!I36</f>
        <v>23113655</v>
      </c>
      <c r="I7" s="5">
        <f>J7/J16</f>
        <v>6.852942382880893E-2</v>
      </c>
      <c r="J7" s="27">
        <f>Distribución!I51</f>
        <v>7793899</v>
      </c>
      <c r="K7" s="5">
        <f>L7/L16</f>
        <v>5.0464347448343522E-2</v>
      </c>
      <c r="L7" s="27">
        <f>Distribución!H66</f>
        <v>6278697</v>
      </c>
      <c r="M7" s="5">
        <f>N7/N16</f>
        <v>4.7507121407996095E-2</v>
      </c>
      <c r="N7" s="27">
        <v>24763728</v>
      </c>
      <c r="O7" s="5">
        <f>P7/P16</f>
        <v>0.11150556030795551</v>
      </c>
      <c r="P7" s="27">
        <f>Distribución!I81</f>
        <v>5214</v>
      </c>
      <c r="Q7" s="5">
        <f>R7/R16</f>
        <v>8.4778200569434414E-2</v>
      </c>
      <c r="R7" s="27">
        <f>Distribución!I96</f>
        <v>1350146</v>
      </c>
      <c r="S7" s="5">
        <f>T7/T16</f>
        <v>7.287352197962936E-2</v>
      </c>
      <c r="T7" s="27">
        <f>Distribución!I111</f>
        <v>6249484</v>
      </c>
      <c r="U7" s="5">
        <f>V7/V16</f>
        <v>7.2008702814290379E-2</v>
      </c>
      <c r="V7" s="27">
        <f>Distribución!F126</f>
        <v>3707431</v>
      </c>
      <c r="W7" s="5">
        <f>X7/X16</f>
        <v>6.8415883978850997E-2</v>
      </c>
      <c r="X7" s="31">
        <f t="shared" si="0"/>
        <v>335186648</v>
      </c>
    </row>
    <row r="8" spans="2:24" ht="20.100000000000001" customHeight="1" x14ac:dyDescent="0.25">
      <c r="B8" s="8" t="s">
        <v>4</v>
      </c>
      <c r="C8" s="5">
        <f>D8/D16</f>
        <v>4.8574274769525569E-2</v>
      </c>
      <c r="D8" s="27">
        <f>Distribución!I7</f>
        <v>141378945</v>
      </c>
      <c r="E8" s="5">
        <f>F8/F16</f>
        <v>5.2648819284004264E-2</v>
      </c>
      <c r="F8" s="27">
        <f>Distribución!I22</f>
        <v>35552046</v>
      </c>
      <c r="G8" s="5">
        <f>H8/H16</f>
        <v>4.3061159084646063E-2</v>
      </c>
      <c r="H8" s="27">
        <f>Distribución!I37</f>
        <v>17258176</v>
      </c>
      <c r="I8" s="5">
        <f>J8/J16</f>
        <v>4.7497863263738956E-2</v>
      </c>
      <c r="J8" s="27">
        <f>Distribución!I52</f>
        <v>5401965</v>
      </c>
      <c r="K8" s="5">
        <f>L8/L16</f>
        <v>2.7982340114255704E-2</v>
      </c>
      <c r="L8" s="27">
        <f>Distribución!H67</f>
        <v>3481520</v>
      </c>
      <c r="M8" s="5">
        <f>N8/N16</f>
        <v>0.13133642783485017</v>
      </c>
      <c r="N8" s="27">
        <v>68460885</v>
      </c>
      <c r="O8" s="5">
        <f>P8/P16</f>
        <v>6.4349871685201024E-2</v>
      </c>
      <c r="P8" s="27">
        <f>Distribución!I82</f>
        <v>3009</v>
      </c>
      <c r="Q8" s="5">
        <f>R8/R16</f>
        <v>5.4130678810950426E-2</v>
      </c>
      <c r="R8" s="27">
        <f>Distribución!I97</f>
        <v>862065</v>
      </c>
      <c r="S8" s="5">
        <f>T8/T16</f>
        <v>4.9249485342187274E-2</v>
      </c>
      <c r="T8" s="27">
        <f>Distribución!I112</f>
        <v>4223535</v>
      </c>
      <c r="U8" s="5">
        <f>V8/V16</f>
        <v>4.8902831094991217E-2</v>
      </c>
      <c r="V8" s="27">
        <f>Distribución!F127</f>
        <v>2517805</v>
      </c>
      <c r="W8" s="5">
        <f>X8/X16</f>
        <v>5.6976035935292248E-2</v>
      </c>
      <c r="X8" s="31">
        <f t="shared" si="0"/>
        <v>279139951</v>
      </c>
    </row>
    <row r="9" spans="2:24" ht="20.100000000000001" customHeight="1" x14ac:dyDescent="0.25">
      <c r="B9" s="8" t="s">
        <v>5</v>
      </c>
      <c r="C9" s="5">
        <f>D9/D16</f>
        <v>8.2881647414326104E-2</v>
      </c>
      <c r="D9" s="27">
        <f>Distribución!I8</f>
        <v>241233038</v>
      </c>
      <c r="E9" s="5">
        <f>F9/F16</f>
        <v>8.0576904081322093E-2</v>
      </c>
      <c r="F9" s="27">
        <f>Distribución!I23</f>
        <v>54410979</v>
      </c>
      <c r="G9" s="5">
        <f>H9/H16</f>
        <v>8.5984430548115082E-2</v>
      </c>
      <c r="H9" s="27">
        <f>Distribución!I38</f>
        <v>34461089</v>
      </c>
      <c r="I9" s="5">
        <f>J9/J16</f>
        <v>8.3488208702145017E-2</v>
      </c>
      <c r="J9" s="27">
        <f>Distribución!I53</f>
        <v>9495172</v>
      </c>
      <c r="K9" s="5">
        <f>L9/L16</f>
        <v>6.7999661657957025E-2</v>
      </c>
      <c r="L9" s="27">
        <f>Distribución!H68</f>
        <v>8460414</v>
      </c>
      <c r="M9" s="5">
        <f>N9/N16</f>
        <v>9.3444798547295926E-2</v>
      </c>
      <c r="N9" s="27">
        <v>48709362</v>
      </c>
      <c r="O9" s="5">
        <f>P9/P16</f>
        <v>7.1941830624465353E-2</v>
      </c>
      <c r="P9" s="27">
        <f>Distribución!I83</f>
        <v>3364</v>
      </c>
      <c r="Q9" s="5">
        <f>R9/R16</f>
        <v>7.9704365799852031E-2</v>
      </c>
      <c r="R9" s="27">
        <f>Distribución!I98</f>
        <v>1269342</v>
      </c>
      <c r="S9" s="5">
        <f>T9/T16</f>
        <v>8.2557067127722455E-2</v>
      </c>
      <c r="T9" s="27">
        <f>Distribución!I113</f>
        <v>7079925</v>
      </c>
      <c r="U9" s="5">
        <f>V9/V16</f>
        <v>8.2672210245474317E-2</v>
      </c>
      <c r="V9" s="27">
        <f>Distribución!F128</f>
        <v>4256451</v>
      </c>
      <c r="W9" s="5">
        <f>X9/X16</f>
        <v>8.3559520163041412E-2</v>
      </c>
      <c r="X9" s="31">
        <f t="shared" si="0"/>
        <v>409379136</v>
      </c>
    </row>
    <row r="10" spans="2:24" ht="20.100000000000001" customHeight="1" x14ac:dyDescent="0.25">
      <c r="B10" s="8" t="s">
        <v>6</v>
      </c>
      <c r="C10" s="5">
        <f>D10/D16</f>
        <v>5.461999478411194E-2</v>
      </c>
      <c r="D10" s="27">
        <f>Distribución!I9</f>
        <v>158975451</v>
      </c>
      <c r="E10" s="5">
        <f>F10/F16</f>
        <v>5.7854711864567115E-2</v>
      </c>
      <c r="F10" s="27">
        <f>Distribución!I24</f>
        <v>39067417</v>
      </c>
      <c r="G10" s="5">
        <f>H10/H16</f>
        <v>5.024196953315585E-2</v>
      </c>
      <c r="H10" s="27">
        <f>Distribución!I39</f>
        <v>20136122</v>
      </c>
      <c r="I10" s="5">
        <f>J10/J16</f>
        <v>5.3765010404622955E-2</v>
      </c>
      <c r="J10" s="27">
        <f>Distribución!I54</f>
        <v>6114732</v>
      </c>
      <c r="K10" s="5">
        <f>L10/L16</f>
        <v>3.6145790313194009E-2</v>
      </c>
      <c r="L10" s="27">
        <f>Distribución!H69</f>
        <v>4497204</v>
      </c>
      <c r="M10" s="5">
        <f>N10/N16</f>
        <v>1.4090121623173257E-2</v>
      </c>
      <c r="N10" s="27">
        <v>7344666</v>
      </c>
      <c r="O10" s="5">
        <f>P10/P16</f>
        <v>6.7215568862275449E-2</v>
      </c>
      <c r="P10" s="27">
        <f>Distribución!I84</f>
        <v>3143</v>
      </c>
      <c r="Q10" s="5">
        <f>R10/R16</f>
        <v>5.90226683068742E-2</v>
      </c>
      <c r="R10" s="27">
        <f>Distribución!I99</f>
        <v>939973</v>
      </c>
      <c r="S10" s="5">
        <f>T10/T16</f>
        <v>5.5196339110336966E-2</v>
      </c>
      <c r="T10" s="27">
        <f>Distribución!I114</f>
        <v>4733525</v>
      </c>
      <c r="U10" s="5">
        <f>V10/V16</f>
        <v>5.4888453481434542E-2</v>
      </c>
      <c r="V10" s="27">
        <f>Distribución!F129</f>
        <v>2825980</v>
      </c>
      <c r="W10" s="5">
        <f>X10/X16</f>
        <v>4.9933789717666315E-2</v>
      </c>
      <c r="X10" s="31">
        <f t="shared" si="0"/>
        <v>244638213</v>
      </c>
    </row>
    <row r="11" spans="2:24" ht="20.100000000000001" customHeight="1" x14ac:dyDescent="0.25">
      <c r="B11" s="8" t="s">
        <v>7</v>
      </c>
      <c r="C11" s="5">
        <f>D11/D16</f>
        <v>5.2524693552283563E-2</v>
      </c>
      <c r="D11" s="27">
        <f>Distribución!I10</f>
        <v>152876925</v>
      </c>
      <c r="E11" s="5">
        <f>F11/F16</f>
        <v>5.7863129267290161E-2</v>
      </c>
      <c r="F11" s="27">
        <f>Distribución!I25</f>
        <v>39073101</v>
      </c>
      <c r="G11" s="5">
        <f>H11/H16</f>
        <v>4.5305486403056199E-2</v>
      </c>
      <c r="H11" s="27">
        <f>Distribución!I40</f>
        <v>18157664</v>
      </c>
      <c r="I11" s="5">
        <f>J11/J16</f>
        <v>5.1113413137939587E-2</v>
      </c>
      <c r="J11" s="27">
        <f>Distribución!I55</f>
        <v>5813164</v>
      </c>
      <c r="K11" s="5">
        <f>L11/L16</f>
        <v>3.0442352643584948E-2</v>
      </c>
      <c r="L11" s="27">
        <f>Distribución!H70</f>
        <v>3787591</v>
      </c>
      <c r="M11" s="5">
        <f>N11/N16</f>
        <v>1.185580823296944E-2</v>
      </c>
      <c r="N11" s="27">
        <v>6180000</v>
      </c>
      <c r="O11" s="5">
        <f>P11/P16</f>
        <v>7.4059024807527796E-2</v>
      </c>
      <c r="P11" s="27">
        <f>Distribución!I85</f>
        <v>3463</v>
      </c>
      <c r="Q11" s="5">
        <f>R11/R16</f>
        <v>5.9801475948168321E-2</v>
      </c>
      <c r="R11" s="27">
        <f>Distribución!I100</f>
        <v>952376</v>
      </c>
      <c r="S11" s="5">
        <f>T11/T16</f>
        <v>5.3482877016466063E-2</v>
      </c>
      <c r="T11" s="27">
        <f>Distribución!I115</f>
        <v>4586582</v>
      </c>
      <c r="U11" s="5">
        <f>V11/V16</f>
        <v>5.2980415560198127E-2</v>
      </c>
      <c r="V11" s="27">
        <f>Distribución!F130</f>
        <v>2727743</v>
      </c>
      <c r="W11" s="5">
        <f>X11/X16</f>
        <v>4.7794768441949201E-2</v>
      </c>
      <c r="X11" s="31">
        <f t="shared" si="0"/>
        <v>234158609</v>
      </c>
    </row>
    <row r="12" spans="2:24" ht="20.100000000000001" customHeight="1" x14ac:dyDescent="0.25">
      <c r="B12" s="8" t="s">
        <v>76</v>
      </c>
      <c r="C12" s="5">
        <f>D12/D16</f>
        <v>0.13088165645447219</v>
      </c>
      <c r="D12" s="27">
        <f>Distribución!I11</f>
        <v>380940541</v>
      </c>
      <c r="E12" s="5">
        <f>F12/F16</f>
        <v>0.11954696116886115</v>
      </c>
      <c r="F12" s="27">
        <f>Distribución!I26</f>
        <v>80726199</v>
      </c>
      <c r="G12" s="5">
        <f>H12/H16</f>
        <v>0.14618391086775298</v>
      </c>
      <c r="H12" s="27">
        <f>Distribución!I41</f>
        <v>58588011</v>
      </c>
      <c r="I12" s="5">
        <f>J12/J16</f>
        <v>0.13386307891638224</v>
      </c>
      <c r="J12" s="27">
        <f>Distribución!I56</f>
        <v>15224341</v>
      </c>
      <c r="K12" s="5">
        <f>L12/L16</f>
        <v>0.1644436205582078</v>
      </c>
      <c r="L12" s="27">
        <f>Distribución!H71</f>
        <v>20459824</v>
      </c>
      <c r="M12" s="5">
        <f>N12/N16</f>
        <v>0.14326287404758437</v>
      </c>
      <c r="N12" s="27">
        <v>74677706</v>
      </c>
      <c r="O12" s="5">
        <f>P12/P16</f>
        <v>8.2506415739948671E-2</v>
      </c>
      <c r="P12" s="27">
        <f>Distribución!I86</f>
        <v>3858</v>
      </c>
      <c r="Q12" s="5">
        <f>R12/R16</f>
        <v>0.11534578826943517</v>
      </c>
      <c r="R12" s="27">
        <f>Distribución!I101</f>
        <v>1836954</v>
      </c>
      <c r="S12" s="5">
        <f>T12/T16</f>
        <v>0.12927329467942519</v>
      </c>
      <c r="T12" s="27">
        <f>Distribución!I116</f>
        <v>11086213</v>
      </c>
      <c r="U12" s="5">
        <f>V12/V16</f>
        <v>0.12992392826040011</v>
      </c>
      <c r="V12" s="27">
        <f>Distribución!F131</f>
        <v>6689247</v>
      </c>
      <c r="W12" s="5">
        <f>X12/X16</f>
        <v>0.13272085418848939</v>
      </c>
      <c r="X12" s="31">
        <f t="shared" si="0"/>
        <v>650232894</v>
      </c>
    </row>
    <row r="13" spans="2:24" ht="20.100000000000001" customHeight="1" x14ac:dyDescent="0.25">
      <c r="B13" s="8" t="s">
        <v>8</v>
      </c>
      <c r="C13" s="5">
        <f>D13/D16</f>
        <v>5.3597032095299195E-2</v>
      </c>
      <c r="D13" s="27">
        <f>Distribución!I12</f>
        <v>155998044</v>
      </c>
      <c r="E13" s="5">
        <f>F13/F16</f>
        <v>5.3700861343905663E-2</v>
      </c>
      <c r="F13" s="27">
        <f>Distribución!I27</f>
        <v>36262456</v>
      </c>
      <c r="G13" s="5">
        <f>H13/H16</f>
        <v>5.3452036669379317E-2</v>
      </c>
      <c r="H13" s="27">
        <f>Distribución!I42</f>
        <v>21422662</v>
      </c>
      <c r="I13" s="5">
        <f>J13/J16</f>
        <v>5.3576327833044543E-2</v>
      </c>
      <c r="J13" s="27">
        <f>Distribución!I57</f>
        <v>6093273</v>
      </c>
      <c r="K13" s="5">
        <f>L13/L16</f>
        <v>4.0605867591751166E-2</v>
      </c>
      <c r="L13" s="27">
        <f>Distribución!H72</f>
        <v>5052120</v>
      </c>
      <c r="M13" s="5">
        <f>N13/N16</f>
        <v>5.2154348841295793E-2</v>
      </c>
      <c r="N13" s="27">
        <v>27186158</v>
      </c>
      <c r="O13" s="5">
        <f>P13/P16</f>
        <v>5.4662104362703162E-2</v>
      </c>
      <c r="P13" s="27">
        <f>Distribución!I87</f>
        <v>2556</v>
      </c>
      <c r="Q13" s="5">
        <f>R13/R16</f>
        <v>5.3694086895291468E-2</v>
      </c>
      <c r="R13" s="27">
        <f>Distribución!I102</f>
        <v>855112</v>
      </c>
      <c r="S13" s="5">
        <f>T13/T16</f>
        <v>5.3701503972482925E-2</v>
      </c>
      <c r="T13" s="27">
        <f>Distribución!I117</f>
        <v>4605331</v>
      </c>
      <c r="U13" s="5">
        <f>V13/V16</f>
        <v>5.3652425129269439E-2</v>
      </c>
      <c r="V13" s="27">
        <f>Distribución!F132</f>
        <v>2762342</v>
      </c>
      <c r="W13" s="5">
        <f>X13/X16</f>
        <v>5.3118325110354393E-2</v>
      </c>
      <c r="X13" s="31">
        <f t="shared" si="0"/>
        <v>260240054</v>
      </c>
    </row>
    <row r="14" spans="2:24" ht="20.100000000000001" customHeight="1" x14ac:dyDescent="0.25">
      <c r="B14" s="8" t="s">
        <v>9</v>
      </c>
      <c r="C14" s="5">
        <f>D14/D16</f>
        <v>5.4101954420662894E-2</v>
      </c>
      <c r="D14" s="27">
        <f>Distribución!I13</f>
        <v>157467657</v>
      </c>
      <c r="E14" s="5">
        <f>F14/F16</f>
        <v>5.4218604175189616E-2</v>
      </c>
      <c r="F14" s="27">
        <f>Distribución!I28</f>
        <v>36612071</v>
      </c>
      <c r="G14" s="5">
        <f>H14/H16</f>
        <v>5.4056773056644546E-2</v>
      </c>
      <c r="H14" s="27">
        <f>Distribución!I43</f>
        <v>21665030</v>
      </c>
      <c r="I14" s="5">
        <f>J14/J16</f>
        <v>5.4085627455279332E-2</v>
      </c>
      <c r="J14" s="27">
        <f>Distribución!I58</f>
        <v>6151196</v>
      </c>
      <c r="K14" s="5">
        <f>L14/L16</f>
        <v>3.9675507347494192E-2</v>
      </c>
      <c r="L14" s="27">
        <f>Distribución!H73</f>
        <v>4936366</v>
      </c>
      <c r="M14" s="5">
        <f>N14/N16</f>
        <v>1.6174351607957996E-2</v>
      </c>
      <c r="N14" s="27">
        <v>8431099</v>
      </c>
      <c r="O14" s="5">
        <f>P14/P16</f>
        <v>5.3293413173652694E-2</v>
      </c>
      <c r="P14" s="27">
        <f>Distribución!I88</f>
        <v>2492</v>
      </c>
      <c r="Q14" s="5">
        <f>R14/R16</f>
        <v>5.4614615801311939E-2</v>
      </c>
      <c r="R14" s="27">
        <f>Distribución!I103</f>
        <v>869772</v>
      </c>
      <c r="S14" s="5">
        <f>T14/T16</f>
        <v>5.3168084051260923E-2</v>
      </c>
      <c r="T14" s="27">
        <f>Distribución!I118</f>
        <v>4559586</v>
      </c>
      <c r="U14" s="5">
        <f>V14/V16</f>
        <v>5.4111657888919203E-2</v>
      </c>
      <c r="V14" s="27">
        <f>Distribución!F133</f>
        <v>2785986</v>
      </c>
      <c r="W14" s="5">
        <f>X14/X16</f>
        <v>4.9697639785177349E-2</v>
      </c>
      <c r="X14" s="31">
        <f t="shared" si="0"/>
        <v>243481255</v>
      </c>
    </row>
    <row r="15" spans="2:24" ht="20.100000000000001" customHeight="1" thickBot="1" x14ac:dyDescent="0.3">
      <c r="B15" s="40" t="s">
        <v>10</v>
      </c>
      <c r="C15" s="34">
        <f>D15/D16</f>
        <v>3.9078950858103555E-2</v>
      </c>
      <c r="D15" s="28">
        <f>Distribución!I14</f>
        <v>113742117</v>
      </c>
      <c r="E15" s="34">
        <f>F15/F16</f>
        <v>3.8941692039728144E-2</v>
      </c>
      <c r="F15" s="28">
        <f>Distribución!I29</f>
        <v>26296066</v>
      </c>
      <c r="G15" s="34">
        <f>H15/H16</f>
        <v>3.9264480087155419E-2</v>
      </c>
      <c r="H15" s="28">
        <f>Distribución!I44</f>
        <v>15736532</v>
      </c>
      <c r="I15" s="34">
        <f>J15/J16</f>
        <v>3.9115042777150007E-2</v>
      </c>
      <c r="J15" s="28">
        <f>Distribución!I59</f>
        <v>4448581</v>
      </c>
      <c r="K15" s="34">
        <f>L15/L16</f>
        <v>2.8135050557444558E-2</v>
      </c>
      <c r="L15" s="28">
        <f>Distribución!H74</f>
        <v>3500520</v>
      </c>
      <c r="M15" s="34">
        <f>N15/N16</f>
        <v>7.3440339842560848E-2</v>
      </c>
      <c r="N15" s="28">
        <v>38281768</v>
      </c>
      <c r="O15" s="34">
        <f>P15/P16</f>
        <v>5.0940975192472197E-2</v>
      </c>
      <c r="P15" s="28">
        <f>Distribución!I89</f>
        <v>2382</v>
      </c>
      <c r="Q15" s="34">
        <f>R15/R16</f>
        <v>3.8891090441839429E-2</v>
      </c>
      <c r="R15" s="28">
        <f>Distribución!I104</f>
        <v>619365</v>
      </c>
      <c r="S15" s="34">
        <f>T15/T16</f>
        <v>3.9061357248829823E-2</v>
      </c>
      <c r="T15" s="28">
        <f>Distribución!I119</f>
        <v>3349822</v>
      </c>
      <c r="U15" s="34">
        <f>V15/V16</f>
        <v>3.9067434302465176E-2</v>
      </c>
      <c r="V15" s="28">
        <f>Distribución!F134</f>
        <v>2011421</v>
      </c>
      <c r="W15" s="34">
        <f>X15/X16</f>
        <v>4.245312942092689E-2</v>
      </c>
      <c r="X15" s="32">
        <f t="shared" si="0"/>
        <v>207988574</v>
      </c>
    </row>
    <row r="16" spans="2:24" ht="20.100000000000001" customHeight="1" x14ac:dyDescent="0.25">
      <c r="B16" s="41" t="s">
        <v>0</v>
      </c>
      <c r="C16" s="22">
        <f>SUM(C5:C15)</f>
        <v>1</v>
      </c>
      <c r="D16" s="29">
        <f t="shared" ref="D16:W16" si="1">SUM(D5:D15)</f>
        <v>2910572431</v>
      </c>
      <c r="E16" s="22">
        <f t="shared" si="1"/>
        <v>1.0000000000000002</v>
      </c>
      <c r="F16" s="29">
        <f t="shared" si="1"/>
        <v>675267679</v>
      </c>
      <c r="G16" s="22">
        <f t="shared" si="1"/>
        <v>1</v>
      </c>
      <c r="H16" s="29">
        <f t="shared" si="1"/>
        <v>400782895</v>
      </c>
      <c r="I16" s="22">
        <f t="shared" si="1"/>
        <v>1.0000000000000002</v>
      </c>
      <c r="J16" s="29">
        <f t="shared" si="1"/>
        <v>113730695</v>
      </c>
      <c r="K16" s="22">
        <f t="shared" ref="K16:P16" si="2">SUM(K5:K15)</f>
        <v>0.99999999999999989</v>
      </c>
      <c r="L16" s="29">
        <f t="shared" si="2"/>
        <v>124418472</v>
      </c>
      <c r="M16" s="22">
        <f t="shared" si="2"/>
        <v>0.99999999999999978</v>
      </c>
      <c r="N16" s="29">
        <f t="shared" si="2"/>
        <v>521263492</v>
      </c>
      <c r="O16" s="22">
        <f t="shared" ref="O16" si="3">SUM(O5:O15)</f>
        <v>0.99999999999999989</v>
      </c>
      <c r="P16" s="29">
        <f t="shared" si="2"/>
        <v>46760</v>
      </c>
      <c r="Q16" s="22">
        <f t="shared" si="1"/>
        <v>1</v>
      </c>
      <c r="R16" s="29">
        <f t="shared" si="1"/>
        <v>15925627</v>
      </c>
      <c r="S16" s="22">
        <f t="shared" si="1"/>
        <v>1</v>
      </c>
      <c r="T16" s="29">
        <f t="shared" si="1"/>
        <v>85757952</v>
      </c>
      <c r="U16" s="22">
        <f t="shared" ref="U16:V16" si="4">SUM(U5:U15)</f>
        <v>1.0000000000000002</v>
      </c>
      <c r="V16" s="29">
        <f t="shared" si="4"/>
        <v>51485874</v>
      </c>
      <c r="W16" s="22">
        <f t="shared" si="1"/>
        <v>1</v>
      </c>
      <c r="X16" s="33">
        <f>SUM(X5:X15)</f>
        <v>4899251877</v>
      </c>
    </row>
    <row r="17" spans="4:24" ht="15" customHeight="1" x14ac:dyDescent="0.25">
      <c r="D17" s="4"/>
      <c r="F17" s="4"/>
      <c r="H17" s="4"/>
      <c r="J17" s="4"/>
      <c r="L17" s="4"/>
      <c r="N17" s="4"/>
      <c r="P17" s="4"/>
      <c r="R17" s="4"/>
      <c r="T17" s="4"/>
      <c r="V17" s="4"/>
      <c r="X17" s="4"/>
    </row>
  </sheetData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ignoredErrors>
    <ignoredError sqref="D16:V16 D5:D15 F5:F15 H5:H15 J5:J15 L5:L15 N5:N15 P5:P15 R5:R15 T5:T15 V5:V1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16"/>
  <sheetViews>
    <sheetView showGridLines="0" zoomScaleNormal="100" workbookViewId="0"/>
  </sheetViews>
  <sheetFormatPr baseColWidth="10" defaultColWidth="11.42578125" defaultRowHeight="15" customHeight="1" x14ac:dyDescent="0.25"/>
  <cols>
    <col min="1" max="1" width="1.5703125" style="3" customWidth="1"/>
    <col min="2" max="2" width="15.7109375" style="3" customWidth="1"/>
    <col min="3" max="3" width="11.5703125" style="3" bestFit="1" customWidth="1"/>
    <col min="4" max="4" width="12.28515625" style="3" customWidth="1"/>
    <col min="5" max="5" width="11.5703125" style="3" bestFit="1" customWidth="1"/>
    <col min="6" max="6" width="12.28515625" style="3" customWidth="1"/>
    <col min="7" max="7" width="11.5703125" style="3" bestFit="1" customWidth="1"/>
    <col min="8" max="8" width="12.28515625" style="3" customWidth="1"/>
    <col min="9" max="16384" width="11.42578125" style="3"/>
  </cols>
  <sheetData>
    <row r="2" spans="2:8" ht="30" customHeight="1" x14ac:dyDescent="0.25">
      <c r="B2" s="1" t="s">
        <v>77</v>
      </c>
      <c r="C2" s="2"/>
      <c r="D2" s="2"/>
      <c r="E2" s="2"/>
      <c r="F2" s="2"/>
      <c r="G2" s="2"/>
      <c r="H2" s="2"/>
    </row>
    <row r="3" spans="2:8" ht="15" customHeight="1" x14ac:dyDescent="0.25">
      <c r="B3" s="20"/>
      <c r="C3" s="14" t="s">
        <v>35</v>
      </c>
      <c r="D3" s="14"/>
      <c r="E3" s="14" t="s">
        <v>36</v>
      </c>
      <c r="F3" s="14"/>
      <c r="G3" s="14" t="s">
        <v>37</v>
      </c>
      <c r="H3" s="15"/>
    </row>
    <row r="4" spans="2:8" ht="15" customHeight="1" x14ac:dyDescent="0.25">
      <c r="B4" s="23" t="s">
        <v>11</v>
      </c>
      <c r="C4" s="24" t="s">
        <v>21</v>
      </c>
      <c r="D4" s="24" t="s">
        <v>52</v>
      </c>
      <c r="E4" s="24" t="s">
        <v>21</v>
      </c>
      <c r="F4" s="24" t="s">
        <v>52</v>
      </c>
      <c r="G4" s="24" t="s">
        <v>21</v>
      </c>
      <c r="H4" s="25" t="s">
        <v>52</v>
      </c>
    </row>
    <row r="5" spans="2:8" ht="20.100000000000001" customHeight="1" x14ac:dyDescent="0.25">
      <c r="B5" s="8" t="s">
        <v>1</v>
      </c>
      <c r="C5" s="5">
        <f>Anexo2!C5</f>
        <v>0.11983394822446183</v>
      </c>
      <c r="D5" s="27">
        <f>Anexo2!D5</f>
        <v>348785386</v>
      </c>
      <c r="E5" s="5">
        <f>Anexo2!E5</f>
        <v>0.12122582280441117</v>
      </c>
      <c r="F5" s="27">
        <f>Anexo2!F5</f>
        <v>81859880</v>
      </c>
      <c r="G5" s="5">
        <f>Anexo2!G5</f>
        <v>0.1179333788683771</v>
      </c>
      <c r="H5" s="31">
        <f>Anexo2!H5</f>
        <v>47265681</v>
      </c>
    </row>
    <row r="6" spans="2:8" ht="20.100000000000001" customHeight="1" x14ac:dyDescent="0.25">
      <c r="B6" s="8" t="s">
        <v>2</v>
      </c>
      <c r="C6" s="5">
        <f>Anexo2!C6</f>
        <v>0.29274106252262511</v>
      </c>
      <c r="D6" s="27">
        <f>Anexo2!D6</f>
        <v>852044066</v>
      </c>
      <c r="E6" s="5">
        <f>Anexo2!E6</f>
        <v>0.28227817934700827</v>
      </c>
      <c r="F6" s="27">
        <f>Anexo2!F6</f>
        <v>190613331</v>
      </c>
      <c r="G6" s="5">
        <f>Anexo2!G6</f>
        <v>0.30684511373670276</v>
      </c>
      <c r="H6" s="31">
        <f>Anexo2!H6</f>
        <v>122978273</v>
      </c>
    </row>
    <row r="7" spans="2:8" ht="20.100000000000001" customHeight="1" x14ac:dyDescent="0.25">
      <c r="B7" s="8" t="s">
        <v>3</v>
      </c>
      <c r="C7" s="5">
        <f>Anexo2!C7</f>
        <v>7.1164784904128017E-2</v>
      </c>
      <c r="D7" s="27">
        <f>Anexo2!D7</f>
        <v>207130261</v>
      </c>
      <c r="E7" s="5">
        <f>Anexo2!E7</f>
        <v>8.1144314623712355E-2</v>
      </c>
      <c r="F7" s="27">
        <f>Anexo2!F7</f>
        <v>54794133</v>
      </c>
      <c r="G7" s="5">
        <f>Anexo2!G7</f>
        <v>5.7671261145014682E-2</v>
      </c>
      <c r="H7" s="31">
        <f>Anexo2!H7</f>
        <v>23113655</v>
      </c>
    </row>
    <row r="8" spans="2:8" ht="20.100000000000001" customHeight="1" x14ac:dyDescent="0.25">
      <c r="B8" s="8" t="s">
        <v>4</v>
      </c>
      <c r="C8" s="5">
        <f>Anexo2!C8</f>
        <v>4.8574274769525569E-2</v>
      </c>
      <c r="D8" s="27">
        <f>Anexo2!D8</f>
        <v>141378945</v>
      </c>
      <c r="E8" s="5">
        <f>Anexo2!E8</f>
        <v>5.2648819284004264E-2</v>
      </c>
      <c r="F8" s="27">
        <f>Anexo2!F8</f>
        <v>35552046</v>
      </c>
      <c r="G8" s="5">
        <f>Anexo2!G8</f>
        <v>4.3061159084646063E-2</v>
      </c>
      <c r="H8" s="31">
        <f>Anexo2!H8</f>
        <v>17258176</v>
      </c>
    </row>
    <row r="9" spans="2:8" ht="20.100000000000001" customHeight="1" x14ac:dyDescent="0.25">
      <c r="B9" s="8" t="s">
        <v>5</v>
      </c>
      <c r="C9" s="5">
        <f>Anexo2!C9</f>
        <v>8.2881647414326104E-2</v>
      </c>
      <c r="D9" s="27">
        <f>Anexo2!D9</f>
        <v>241233038</v>
      </c>
      <c r="E9" s="5">
        <f>Anexo2!E9</f>
        <v>8.0576904081322093E-2</v>
      </c>
      <c r="F9" s="27">
        <f>Anexo2!F9</f>
        <v>54410979</v>
      </c>
      <c r="G9" s="5">
        <f>Anexo2!G9</f>
        <v>8.5984430548115082E-2</v>
      </c>
      <c r="H9" s="31">
        <f>Anexo2!H9</f>
        <v>34461089</v>
      </c>
    </row>
    <row r="10" spans="2:8" ht="20.100000000000001" customHeight="1" x14ac:dyDescent="0.25">
      <c r="B10" s="8" t="s">
        <v>6</v>
      </c>
      <c r="C10" s="5">
        <f>Anexo2!C10</f>
        <v>5.461999478411194E-2</v>
      </c>
      <c r="D10" s="27">
        <f>Anexo2!D10</f>
        <v>158975451</v>
      </c>
      <c r="E10" s="5">
        <f>Anexo2!E10</f>
        <v>5.7854711864567115E-2</v>
      </c>
      <c r="F10" s="27">
        <f>Anexo2!F10</f>
        <v>39067417</v>
      </c>
      <c r="G10" s="5">
        <f>Anexo2!G10</f>
        <v>5.024196953315585E-2</v>
      </c>
      <c r="H10" s="31">
        <f>Anexo2!H10</f>
        <v>20136122</v>
      </c>
    </row>
    <row r="11" spans="2:8" ht="20.100000000000001" customHeight="1" x14ac:dyDescent="0.25">
      <c r="B11" s="8" t="s">
        <v>7</v>
      </c>
      <c r="C11" s="5">
        <f>Anexo2!C11</f>
        <v>5.2524693552283563E-2</v>
      </c>
      <c r="D11" s="27">
        <f>Anexo2!D11</f>
        <v>152876925</v>
      </c>
      <c r="E11" s="5">
        <f>Anexo2!E11</f>
        <v>5.7863129267290161E-2</v>
      </c>
      <c r="F11" s="27">
        <f>Anexo2!F11</f>
        <v>39073101</v>
      </c>
      <c r="G11" s="5">
        <f>Anexo2!G11</f>
        <v>4.5305486403056199E-2</v>
      </c>
      <c r="H11" s="31">
        <f>Anexo2!H11</f>
        <v>18157664</v>
      </c>
    </row>
    <row r="12" spans="2:8" ht="20.100000000000001" customHeight="1" x14ac:dyDescent="0.25">
      <c r="B12" s="8" t="s">
        <v>76</v>
      </c>
      <c r="C12" s="5">
        <f>Anexo2!C12</f>
        <v>0.13088165645447219</v>
      </c>
      <c r="D12" s="27">
        <f>Anexo2!D12</f>
        <v>380940541</v>
      </c>
      <c r="E12" s="5">
        <f>Anexo2!E12</f>
        <v>0.11954696116886115</v>
      </c>
      <c r="F12" s="27">
        <f>Anexo2!F12</f>
        <v>80726199</v>
      </c>
      <c r="G12" s="5">
        <f>Anexo2!G12</f>
        <v>0.14618391086775298</v>
      </c>
      <c r="H12" s="31">
        <f>Anexo2!H12</f>
        <v>58588011</v>
      </c>
    </row>
    <row r="13" spans="2:8" ht="20.100000000000001" customHeight="1" x14ac:dyDescent="0.25">
      <c r="B13" s="8" t="s">
        <v>8</v>
      </c>
      <c r="C13" s="5">
        <f>Anexo2!C13</f>
        <v>5.3597032095299195E-2</v>
      </c>
      <c r="D13" s="27">
        <f>Anexo2!D13</f>
        <v>155998044</v>
      </c>
      <c r="E13" s="5">
        <f>Anexo2!E13</f>
        <v>5.3700861343905663E-2</v>
      </c>
      <c r="F13" s="27">
        <f>Anexo2!F13</f>
        <v>36262456</v>
      </c>
      <c r="G13" s="5">
        <f>Anexo2!G13</f>
        <v>5.3452036669379317E-2</v>
      </c>
      <c r="H13" s="31">
        <f>Anexo2!H13</f>
        <v>21422662</v>
      </c>
    </row>
    <row r="14" spans="2:8" ht="20.100000000000001" customHeight="1" x14ac:dyDescent="0.25">
      <c r="B14" s="8" t="s">
        <v>9</v>
      </c>
      <c r="C14" s="5">
        <f>Anexo2!C14</f>
        <v>5.4101954420662894E-2</v>
      </c>
      <c r="D14" s="27">
        <f>Anexo2!D14</f>
        <v>157467657</v>
      </c>
      <c r="E14" s="5">
        <f>Anexo2!E14</f>
        <v>5.4218604175189616E-2</v>
      </c>
      <c r="F14" s="27">
        <f>Anexo2!F14</f>
        <v>36612071</v>
      </c>
      <c r="G14" s="5">
        <f>Anexo2!G14</f>
        <v>5.4056773056644546E-2</v>
      </c>
      <c r="H14" s="31">
        <f>Anexo2!H14</f>
        <v>21665030</v>
      </c>
    </row>
    <row r="15" spans="2:8" ht="20.100000000000001" customHeight="1" thickBot="1" x14ac:dyDescent="0.3">
      <c r="B15" s="40" t="s">
        <v>10</v>
      </c>
      <c r="C15" s="34">
        <f>Anexo2!C15</f>
        <v>3.9078950858103555E-2</v>
      </c>
      <c r="D15" s="28">
        <f>Anexo2!D15</f>
        <v>113742117</v>
      </c>
      <c r="E15" s="34">
        <f>Anexo2!E15</f>
        <v>3.8941692039728144E-2</v>
      </c>
      <c r="F15" s="28">
        <f>Anexo2!F15</f>
        <v>26296066</v>
      </c>
      <c r="G15" s="34">
        <f>Anexo2!G15</f>
        <v>3.9264480087155419E-2</v>
      </c>
      <c r="H15" s="32">
        <f>Anexo2!H15</f>
        <v>15736532</v>
      </c>
    </row>
    <row r="16" spans="2:8" ht="20.100000000000001" customHeight="1" x14ac:dyDescent="0.25">
      <c r="B16" s="41" t="s">
        <v>0</v>
      </c>
      <c r="C16" s="22">
        <f t="shared" ref="C16:G16" si="0">SUM(C5:C15)</f>
        <v>1</v>
      </c>
      <c r="D16" s="29">
        <f>SUM(D5:D15)</f>
        <v>2910572431</v>
      </c>
      <c r="E16" s="22">
        <f t="shared" si="0"/>
        <v>1.0000000000000002</v>
      </c>
      <c r="F16" s="29">
        <f>SUM(F5:F15)</f>
        <v>675267679</v>
      </c>
      <c r="G16" s="22">
        <f t="shared" si="0"/>
        <v>1</v>
      </c>
      <c r="H16" s="33">
        <f>SUM(H5:H15)</f>
        <v>400782895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16"/>
  <sheetViews>
    <sheetView showGridLines="0" zoomScaleNormal="100" workbookViewId="0"/>
  </sheetViews>
  <sheetFormatPr baseColWidth="10" defaultColWidth="11.42578125" defaultRowHeight="15" customHeight="1" x14ac:dyDescent="0.25"/>
  <cols>
    <col min="1" max="1" width="1.5703125" style="3" customWidth="1"/>
    <col min="2" max="2" width="15.7109375" style="3" customWidth="1"/>
    <col min="3" max="3" width="11.5703125" style="3" bestFit="1" customWidth="1"/>
    <col min="4" max="4" width="12.28515625" style="3" customWidth="1"/>
    <col min="5" max="5" width="11.5703125" style="3" bestFit="1" customWidth="1"/>
    <col min="6" max="6" width="12.28515625" style="3" customWidth="1"/>
    <col min="7" max="7" width="11.5703125" style="3" bestFit="1" customWidth="1"/>
    <col min="8" max="8" width="12.28515625" style="3" customWidth="1"/>
    <col min="9" max="16384" width="11.42578125" style="3"/>
  </cols>
  <sheetData>
    <row r="2" spans="2:8" ht="30" customHeight="1" x14ac:dyDescent="0.25">
      <c r="B2" s="1" t="s">
        <v>77</v>
      </c>
      <c r="C2" s="2"/>
      <c r="D2" s="2"/>
      <c r="E2" s="2"/>
      <c r="F2" s="2"/>
      <c r="G2" s="2"/>
      <c r="H2" s="2"/>
    </row>
    <row r="3" spans="2:8" ht="15" customHeight="1" x14ac:dyDescent="0.25">
      <c r="B3" s="20"/>
      <c r="C3" s="14" t="s">
        <v>38</v>
      </c>
      <c r="D3" s="14"/>
      <c r="E3" s="14" t="s">
        <v>42</v>
      </c>
      <c r="F3" s="14"/>
      <c r="G3" s="14" t="s">
        <v>43</v>
      </c>
      <c r="H3" s="15"/>
    </row>
    <row r="4" spans="2:8" ht="15" customHeight="1" x14ac:dyDescent="0.25">
      <c r="B4" s="23" t="s">
        <v>11</v>
      </c>
      <c r="C4" s="24" t="s">
        <v>21</v>
      </c>
      <c r="D4" s="24" t="s">
        <v>52</v>
      </c>
      <c r="E4" s="24" t="s">
        <v>21</v>
      </c>
      <c r="F4" s="24" t="s">
        <v>52</v>
      </c>
      <c r="G4" s="24" t="s">
        <v>21</v>
      </c>
      <c r="H4" s="25" t="s">
        <v>52</v>
      </c>
    </row>
    <row r="5" spans="2:8" ht="20.100000000000001" customHeight="1" x14ac:dyDescent="0.25">
      <c r="B5" s="8" t="s">
        <v>1</v>
      </c>
      <c r="C5" s="5">
        <f>Anexo2!I5</f>
        <v>0.11948026871725351</v>
      </c>
      <c r="D5" s="27">
        <f>Anexo2!J5</f>
        <v>13588574</v>
      </c>
      <c r="E5" s="5">
        <f>Anexo2!K5</f>
        <v>0.1210472750380667</v>
      </c>
      <c r="F5" s="27">
        <f>Anexo2!L5</f>
        <v>15060517</v>
      </c>
      <c r="G5" s="5">
        <f>Anexo2!M5</f>
        <v>5.171809922188067E-2</v>
      </c>
      <c r="H5" s="31">
        <f>Anexo2!N5</f>
        <v>26958757</v>
      </c>
    </row>
    <row r="6" spans="2:8" ht="20.100000000000001" customHeight="1" x14ac:dyDescent="0.25">
      <c r="B6" s="8" t="s">
        <v>2</v>
      </c>
      <c r="C6" s="5">
        <f>Anexo2!I6</f>
        <v>0.29548573496363495</v>
      </c>
      <c r="D6" s="27">
        <f>Anexo2!J6</f>
        <v>33605798</v>
      </c>
      <c r="E6" s="5">
        <f>Anexo2!K6</f>
        <v>0.39305818672970039</v>
      </c>
      <c r="F6" s="27">
        <f>Anexo2!L6</f>
        <v>48903699</v>
      </c>
      <c r="G6" s="5">
        <f>Anexo2!M6</f>
        <v>0.36501570879243544</v>
      </c>
      <c r="H6" s="31">
        <f>Anexo2!N6</f>
        <v>190269363</v>
      </c>
    </row>
    <row r="7" spans="2:8" ht="20.100000000000001" customHeight="1" x14ac:dyDescent="0.25">
      <c r="B7" s="8" t="s">
        <v>3</v>
      </c>
      <c r="C7" s="5">
        <f>Anexo2!I7</f>
        <v>6.852942382880893E-2</v>
      </c>
      <c r="D7" s="27">
        <f>Anexo2!J7</f>
        <v>7793899</v>
      </c>
      <c r="E7" s="5">
        <f>Anexo2!K7</f>
        <v>5.0464347448343522E-2</v>
      </c>
      <c r="F7" s="27">
        <f>Anexo2!L7</f>
        <v>6278697</v>
      </c>
      <c r="G7" s="5">
        <f>Anexo2!M7</f>
        <v>4.7507121407996095E-2</v>
      </c>
      <c r="H7" s="31">
        <f>Anexo2!N7</f>
        <v>24763728</v>
      </c>
    </row>
    <row r="8" spans="2:8" ht="20.100000000000001" customHeight="1" x14ac:dyDescent="0.25">
      <c r="B8" s="8" t="s">
        <v>4</v>
      </c>
      <c r="C8" s="5">
        <f>Anexo2!I8</f>
        <v>4.7497863263738956E-2</v>
      </c>
      <c r="D8" s="27">
        <f>Anexo2!J8</f>
        <v>5401965</v>
      </c>
      <c r="E8" s="5">
        <f>Anexo2!K8</f>
        <v>2.7982340114255704E-2</v>
      </c>
      <c r="F8" s="27">
        <f>Anexo2!L8</f>
        <v>3481520</v>
      </c>
      <c r="G8" s="5">
        <f>Anexo2!M8</f>
        <v>0.13133642783485017</v>
      </c>
      <c r="H8" s="31">
        <f>Anexo2!N8</f>
        <v>68460885</v>
      </c>
    </row>
    <row r="9" spans="2:8" ht="20.100000000000001" customHeight="1" x14ac:dyDescent="0.25">
      <c r="B9" s="8" t="s">
        <v>5</v>
      </c>
      <c r="C9" s="5">
        <f>Anexo2!I9</f>
        <v>8.3488208702145017E-2</v>
      </c>
      <c r="D9" s="27">
        <f>Anexo2!J9</f>
        <v>9495172</v>
      </c>
      <c r="E9" s="5">
        <f>Anexo2!K9</f>
        <v>6.7999661657957025E-2</v>
      </c>
      <c r="F9" s="27">
        <f>Anexo2!L9</f>
        <v>8460414</v>
      </c>
      <c r="G9" s="5">
        <f>Anexo2!M9</f>
        <v>9.3444798547295926E-2</v>
      </c>
      <c r="H9" s="31">
        <f>Anexo2!N9</f>
        <v>48709362</v>
      </c>
    </row>
    <row r="10" spans="2:8" ht="20.100000000000001" customHeight="1" x14ac:dyDescent="0.25">
      <c r="B10" s="8" t="s">
        <v>6</v>
      </c>
      <c r="C10" s="5">
        <f>Anexo2!I10</f>
        <v>5.3765010404622955E-2</v>
      </c>
      <c r="D10" s="27">
        <f>Anexo2!J10</f>
        <v>6114732</v>
      </c>
      <c r="E10" s="5">
        <f>Anexo2!K10</f>
        <v>3.6145790313194009E-2</v>
      </c>
      <c r="F10" s="27">
        <f>Anexo2!L10</f>
        <v>4497204</v>
      </c>
      <c r="G10" s="5">
        <f>Anexo2!M10</f>
        <v>1.4090121623173257E-2</v>
      </c>
      <c r="H10" s="31">
        <f>Anexo2!N10</f>
        <v>7344666</v>
      </c>
    </row>
    <row r="11" spans="2:8" ht="20.100000000000001" customHeight="1" x14ac:dyDescent="0.25">
      <c r="B11" s="8" t="s">
        <v>7</v>
      </c>
      <c r="C11" s="5">
        <f>Anexo2!I11</f>
        <v>5.1113413137939587E-2</v>
      </c>
      <c r="D11" s="27">
        <f>Anexo2!J11</f>
        <v>5813164</v>
      </c>
      <c r="E11" s="5">
        <f>Anexo2!K11</f>
        <v>3.0442352643584948E-2</v>
      </c>
      <c r="F11" s="27">
        <f>Anexo2!L11</f>
        <v>3787591</v>
      </c>
      <c r="G11" s="5">
        <f>Anexo2!M11</f>
        <v>1.185580823296944E-2</v>
      </c>
      <c r="H11" s="31">
        <f>Anexo2!N11</f>
        <v>6180000</v>
      </c>
    </row>
    <row r="12" spans="2:8" ht="20.100000000000001" customHeight="1" x14ac:dyDescent="0.25">
      <c r="B12" s="8" t="s">
        <v>76</v>
      </c>
      <c r="C12" s="5">
        <f>Anexo2!I12</f>
        <v>0.13386307891638224</v>
      </c>
      <c r="D12" s="27">
        <f>Anexo2!J12</f>
        <v>15224341</v>
      </c>
      <c r="E12" s="5">
        <f>Anexo2!K12</f>
        <v>0.1644436205582078</v>
      </c>
      <c r="F12" s="27">
        <f>Anexo2!L12</f>
        <v>20459824</v>
      </c>
      <c r="G12" s="5">
        <f>Anexo2!M12</f>
        <v>0.14326287404758437</v>
      </c>
      <c r="H12" s="31">
        <f>Anexo2!N12</f>
        <v>74677706</v>
      </c>
    </row>
    <row r="13" spans="2:8" ht="20.100000000000001" customHeight="1" x14ac:dyDescent="0.25">
      <c r="B13" s="8" t="s">
        <v>8</v>
      </c>
      <c r="C13" s="5">
        <f>Anexo2!I13</f>
        <v>5.3576327833044543E-2</v>
      </c>
      <c r="D13" s="27">
        <f>Anexo2!J13</f>
        <v>6093273</v>
      </c>
      <c r="E13" s="5">
        <f>Anexo2!K13</f>
        <v>4.0605867591751166E-2</v>
      </c>
      <c r="F13" s="27">
        <f>Anexo2!L13</f>
        <v>5052120</v>
      </c>
      <c r="G13" s="5">
        <f>Anexo2!M13</f>
        <v>5.2154348841295793E-2</v>
      </c>
      <c r="H13" s="31">
        <f>Anexo2!N13</f>
        <v>27186158</v>
      </c>
    </row>
    <row r="14" spans="2:8" ht="20.100000000000001" customHeight="1" x14ac:dyDescent="0.25">
      <c r="B14" s="8" t="s">
        <v>9</v>
      </c>
      <c r="C14" s="5">
        <f>Anexo2!I14</f>
        <v>5.4085627455279332E-2</v>
      </c>
      <c r="D14" s="27">
        <f>Anexo2!J14</f>
        <v>6151196</v>
      </c>
      <c r="E14" s="5">
        <f>Anexo2!K14</f>
        <v>3.9675507347494192E-2</v>
      </c>
      <c r="F14" s="27">
        <f>Anexo2!L14</f>
        <v>4936366</v>
      </c>
      <c r="G14" s="5">
        <f>Anexo2!M14</f>
        <v>1.6174351607957996E-2</v>
      </c>
      <c r="H14" s="31">
        <f>Anexo2!N14</f>
        <v>8431099</v>
      </c>
    </row>
    <row r="15" spans="2:8" ht="20.100000000000001" customHeight="1" thickBot="1" x14ac:dyDescent="0.3">
      <c r="B15" s="40" t="s">
        <v>10</v>
      </c>
      <c r="C15" s="34">
        <f>Anexo2!I15</f>
        <v>3.9115042777150007E-2</v>
      </c>
      <c r="D15" s="28">
        <f>Anexo2!J15</f>
        <v>4448581</v>
      </c>
      <c r="E15" s="34">
        <f>Anexo2!K15</f>
        <v>2.8135050557444558E-2</v>
      </c>
      <c r="F15" s="28">
        <f>Anexo2!L15</f>
        <v>3500520</v>
      </c>
      <c r="G15" s="34">
        <f>Anexo2!M15</f>
        <v>7.3440339842560848E-2</v>
      </c>
      <c r="H15" s="32">
        <f>Anexo2!N15</f>
        <v>38281768</v>
      </c>
    </row>
    <row r="16" spans="2:8" ht="20.100000000000001" customHeight="1" x14ac:dyDescent="0.25">
      <c r="B16" s="41" t="s">
        <v>0</v>
      </c>
      <c r="C16" s="22">
        <f t="shared" ref="C16:H16" si="0">SUM(C5:C15)</f>
        <v>1.0000000000000002</v>
      </c>
      <c r="D16" s="29">
        <f t="shared" si="0"/>
        <v>113730695</v>
      </c>
      <c r="E16" s="22">
        <f t="shared" si="0"/>
        <v>0.99999999999999989</v>
      </c>
      <c r="F16" s="29">
        <f t="shared" si="0"/>
        <v>124418472</v>
      </c>
      <c r="G16" s="22">
        <f t="shared" si="0"/>
        <v>0.99999999999999978</v>
      </c>
      <c r="H16" s="33">
        <f t="shared" si="0"/>
        <v>521263492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16"/>
  <sheetViews>
    <sheetView showGridLines="0" zoomScaleNormal="100" workbookViewId="0"/>
  </sheetViews>
  <sheetFormatPr baseColWidth="10" defaultColWidth="11.42578125" defaultRowHeight="15" customHeight="1" x14ac:dyDescent="0.25"/>
  <cols>
    <col min="1" max="1" width="1.5703125" style="3" customWidth="1"/>
    <col min="2" max="2" width="15.7109375" style="3" customWidth="1"/>
    <col min="3" max="3" width="11.5703125" style="3" bestFit="1" customWidth="1"/>
    <col min="4" max="4" width="12.28515625" style="3" customWidth="1"/>
    <col min="5" max="5" width="11.5703125" style="3" bestFit="1" customWidth="1"/>
    <col min="6" max="6" width="12.28515625" style="3" customWidth="1"/>
    <col min="7" max="7" width="11.5703125" style="3" bestFit="1" customWidth="1"/>
    <col min="8" max="8" width="12.28515625" style="3" customWidth="1"/>
    <col min="9" max="16384" width="11.42578125" style="3"/>
  </cols>
  <sheetData>
    <row r="2" spans="2:8" ht="30" customHeight="1" x14ac:dyDescent="0.25">
      <c r="B2" s="1" t="s">
        <v>77</v>
      </c>
      <c r="C2" s="2"/>
      <c r="D2" s="2"/>
      <c r="E2" s="2"/>
      <c r="F2" s="2"/>
      <c r="G2" s="2"/>
      <c r="H2" s="2"/>
    </row>
    <row r="3" spans="2:8" ht="15" customHeight="1" x14ac:dyDescent="0.25">
      <c r="B3" s="20"/>
      <c r="C3" s="14" t="s">
        <v>40</v>
      </c>
      <c r="D3" s="14"/>
      <c r="E3" s="14" t="s">
        <v>39</v>
      </c>
      <c r="F3" s="14"/>
      <c r="G3" s="14" t="s">
        <v>41</v>
      </c>
      <c r="H3" s="15"/>
    </row>
    <row r="4" spans="2:8" ht="15" customHeight="1" x14ac:dyDescent="0.25">
      <c r="B4" s="23" t="s">
        <v>11</v>
      </c>
      <c r="C4" s="24" t="s">
        <v>21</v>
      </c>
      <c r="D4" s="24" t="s">
        <v>52</v>
      </c>
      <c r="E4" s="24" t="s">
        <v>21</v>
      </c>
      <c r="F4" s="24" t="s">
        <v>52</v>
      </c>
      <c r="G4" s="24" t="s">
        <v>21</v>
      </c>
      <c r="H4" s="25" t="s">
        <v>52</v>
      </c>
    </row>
    <row r="5" spans="2:8" ht="20.100000000000001" customHeight="1" x14ac:dyDescent="0.25">
      <c r="B5" s="8" t="s">
        <v>1</v>
      </c>
      <c r="C5" s="5">
        <f>Anexo2!O5</f>
        <v>0.12399486740804105</v>
      </c>
      <c r="D5" s="27">
        <f>Anexo2!P5</f>
        <v>5798</v>
      </c>
      <c r="E5" s="5">
        <f>Anexo2!Q5</f>
        <v>0.12167420472675895</v>
      </c>
      <c r="F5" s="27">
        <f>Anexo2!R5</f>
        <v>1937738</v>
      </c>
      <c r="G5" s="5">
        <f>Anexo2!S5</f>
        <v>0.1199797308592444</v>
      </c>
      <c r="H5" s="31">
        <f>Anexo2!T5</f>
        <v>10289216</v>
      </c>
    </row>
    <row r="6" spans="2:8" ht="20.100000000000001" customHeight="1" x14ac:dyDescent="0.25">
      <c r="B6" s="8" t="s">
        <v>2</v>
      </c>
      <c r="C6" s="5">
        <f>Anexo2!O6</f>
        <v>0.24553036783575705</v>
      </c>
      <c r="D6" s="27">
        <f>Anexo2!P6</f>
        <v>11481</v>
      </c>
      <c r="E6" s="5">
        <f>Anexo2!Q6</f>
        <v>0.27834282443008368</v>
      </c>
      <c r="F6" s="27">
        <f>Anexo2!R6</f>
        <v>4432784</v>
      </c>
      <c r="G6" s="5">
        <f>Anexo2!S6</f>
        <v>0.29145673861241461</v>
      </c>
      <c r="H6" s="31">
        <f>Anexo2!T6</f>
        <v>24994733</v>
      </c>
    </row>
    <row r="7" spans="2:8" ht="20.100000000000001" customHeight="1" x14ac:dyDescent="0.25">
      <c r="B7" s="8" t="s">
        <v>3</v>
      </c>
      <c r="C7" s="5">
        <f>Anexo2!O7</f>
        <v>0.11150556030795551</v>
      </c>
      <c r="D7" s="27">
        <f>Anexo2!P7</f>
        <v>5214</v>
      </c>
      <c r="E7" s="5">
        <f>Anexo2!Q7</f>
        <v>8.4778200569434414E-2</v>
      </c>
      <c r="F7" s="27">
        <f>Anexo2!R7</f>
        <v>1350146</v>
      </c>
      <c r="G7" s="5">
        <f>Anexo2!S7</f>
        <v>7.287352197962936E-2</v>
      </c>
      <c r="H7" s="31">
        <f>Anexo2!T7</f>
        <v>6249484</v>
      </c>
    </row>
    <row r="8" spans="2:8" ht="20.100000000000001" customHeight="1" x14ac:dyDescent="0.25">
      <c r="B8" s="8" t="s">
        <v>4</v>
      </c>
      <c r="C8" s="5">
        <f>Anexo2!O8</f>
        <v>6.4349871685201024E-2</v>
      </c>
      <c r="D8" s="27">
        <f>Anexo2!P8</f>
        <v>3009</v>
      </c>
      <c r="E8" s="5">
        <f>Anexo2!Q8</f>
        <v>5.4130678810950426E-2</v>
      </c>
      <c r="F8" s="27">
        <f>Anexo2!R8</f>
        <v>862065</v>
      </c>
      <c r="G8" s="5">
        <f>Anexo2!S8</f>
        <v>4.9249485342187274E-2</v>
      </c>
      <c r="H8" s="31">
        <f>Anexo2!T8</f>
        <v>4223535</v>
      </c>
    </row>
    <row r="9" spans="2:8" ht="20.100000000000001" customHeight="1" x14ac:dyDescent="0.25">
      <c r="B9" s="8" t="s">
        <v>5</v>
      </c>
      <c r="C9" s="5">
        <f>Anexo2!O9</f>
        <v>7.1941830624465353E-2</v>
      </c>
      <c r="D9" s="27">
        <f>Anexo2!P9</f>
        <v>3364</v>
      </c>
      <c r="E9" s="5">
        <f>Anexo2!Q9</f>
        <v>7.9704365799852031E-2</v>
      </c>
      <c r="F9" s="27">
        <f>Anexo2!R9</f>
        <v>1269342</v>
      </c>
      <c r="G9" s="5">
        <f>Anexo2!S9</f>
        <v>8.2557067127722455E-2</v>
      </c>
      <c r="H9" s="31">
        <f>Anexo2!T9</f>
        <v>7079925</v>
      </c>
    </row>
    <row r="10" spans="2:8" ht="20.100000000000001" customHeight="1" x14ac:dyDescent="0.25">
      <c r="B10" s="8" t="s">
        <v>6</v>
      </c>
      <c r="C10" s="5">
        <f>Anexo2!O10</f>
        <v>6.7215568862275449E-2</v>
      </c>
      <c r="D10" s="27">
        <f>Anexo2!P10</f>
        <v>3143</v>
      </c>
      <c r="E10" s="5">
        <f>Anexo2!Q10</f>
        <v>5.90226683068742E-2</v>
      </c>
      <c r="F10" s="27">
        <f>Anexo2!R10</f>
        <v>939973</v>
      </c>
      <c r="G10" s="5">
        <f>Anexo2!S10</f>
        <v>5.5196339110336966E-2</v>
      </c>
      <c r="H10" s="31">
        <f>Anexo2!T10</f>
        <v>4733525</v>
      </c>
    </row>
    <row r="11" spans="2:8" ht="20.100000000000001" customHeight="1" x14ac:dyDescent="0.25">
      <c r="B11" s="8" t="s">
        <v>7</v>
      </c>
      <c r="C11" s="5">
        <f>Anexo2!O11</f>
        <v>7.4059024807527796E-2</v>
      </c>
      <c r="D11" s="27">
        <f>Anexo2!P11</f>
        <v>3463</v>
      </c>
      <c r="E11" s="5">
        <f>Anexo2!Q11</f>
        <v>5.9801475948168321E-2</v>
      </c>
      <c r="F11" s="27">
        <f>Anexo2!R11</f>
        <v>952376</v>
      </c>
      <c r="G11" s="5">
        <f>Anexo2!S11</f>
        <v>5.3482877016466063E-2</v>
      </c>
      <c r="H11" s="31">
        <f>Anexo2!T11</f>
        <v>4586582</v>
      </c>
    </row>
    <row r="12" spans="2:8" ht="20.100000000000001" customHeight="1" x14ac:dyDescent="0.25">
      <c r="B12" s="8" t="s">
        <v>76</v>
      </c>
      <c r="C12" s="5">
        <f>Anexo2!O12</f>
        <v>8.2506415739948671E-2</v>
      </c>
      <c r="D12" s="27">
        <f>Anexo2!P12</f>
        <v>3858</v>
      </c>
      <c r="E12" s="5">
        <f>Anexo2!Q12</f>
        <v>0.11534578826943517</v>
      </c>
      <c r="F12" s="27">
        <f>Anexo2!R12</f>
        <v>1836954</v>
      </c>
      <c r="G12" s="5">
        <f>Anexo2!S12</f>
        <v>0.12927329467942519</v>
      </c>
      <c r="H12" s="31">
        <f>Anexo2!T12</f>
        <v>11086213</v>
      </c>
    </row>
    <row r="13" spans="2:8" ht="20.100000000000001" customHeight="1" x14ac:dyDescent="0.25">
      <c r="B13" s="8" t="s">
        <v>8</v>
      </c>
      <c r="C13" s="5">
        <f>Anexo2!O13</f>
        <v>5.4662104362703162E-2</v>
      </c>
      <c r="D13" s="27">
        <f>Anexo2!P13</f>
        <v>2556</v>
      </c>
      <c r="E13" s="5">
        <f>Anexo2!Q13</f>
        <v>5.3694086895291468E-2</v>
      </c>
      <c r="F13" s="27">
        <f>Anexo2!R13</f>
        <v>855112</v>
      </c>
      <c r="G13" s="5">
        <f>Anexo2!S13</f>
        <v>5.3701503972482925E-2</v>
      </c>
      <c r="H13" s="31">
        <f>Anexo2!T13</f>
        <v>4605331</v>
      </c>
    </row>
    <row r="14" spans="2:8" ht="20.100000000000001" customHeight="1" x14ac:dyDescent="0.25">
      <c r="B14" s="8" t="s">
        <v>9</v>
      </c>
      <c r="C14" s="5">
        <f>Anexo2!O14</f>
        <v>5.3293413173652694E-2</v>
      </c>
      <c r="D14" s="27">
        <f>Anexo2!P14</f>
        <v>2492</v>
      </c>
      <c r="E14" s="5">
        <f>Anexo2!Q14</f>
        <v>5.4614615801311939E-2</v>
      </c>
      <c r="F14" s="27">
        <f>Anexo2!R14</f>
        <v>869772</v>
      </c>
      <c r="G14" s="5">
        <f>Anexo2!S14</f>
        <v>5.3168084051260923E-2</v>
      </c>
      <c r="H14" s="31">
        <f>Anexo2!T14</f>
        <v>4559586</v>
      </c>
    </row>
    <row r="15" spans="2:8" ht="20.100000000000001" customHeight="1" thickBot="1" x14ac:dyDescent="0.3">
      <c r="B15" s="40" t="s">
        <v>10</v>
      </c>
      <c r="C15" s="34">
        <f>Anexo2!O15</f>
        <v>5.0940975192472197E-2</v>
      </c>
      <c r="D15" s="28">
        <f>Anexo2!P15</f>
        <v>2382</v>
      </c>
      <c r="E15" s="34">
        <f>Anexo2!Q15</f>
        <v>3.8891090441839429E-2</v>
      </c>
      <c r="F15" s="28">
        <f>Anexo2!R15</f>
        <v>619365</v>
      </c>
      <c r="G15" s="34">
        <f>Anexo2!S15</f>
        <v>3.9061357248829823E-2</v>
      </c>
      <c r="H15" s="32">
        <f>Anexo2!T15</f>
        <v>3349822</v>
      </c>
    </row>
    <row r="16" spans="2:8" ht="20.100000000000001" customHeight="1" x14ac:dyDescent="0.25">
      <c r="B16" s="41" t="s">
        <v>0</v>
      </c>
      <c r="C16" s="22">
        <f t="shared" ref="C16" si="0">SUM(C5:C15)</f>
        <v>0.99999999999999989</v>
      </c>
      <c r="D16" s="29">
        <f>SUM(D5:D15)</f>
        <v>46760</v>
      </c>
      <c r="E16" s="22">
        <f>SUM(E5:E15)</f>
        <v>1</v>
      </c>
      <c r="F16" s="29">
        <f>SUM(F5:F15)</f>
        <v>15925627</v>
      </c>
      <c r="G16" s="22">
        <f>SUM(G5:G15)</f>
        <v>1</v>
      </c>
      <c r="H16" s="33">
        <f>SUM(H5:H15)</f>
        <v>85757952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F16"/>
  <sheetViews>
    <sheetView showGridLines="0" zoomScaleNormal="100" workbookViewId="0"/>
  </sheetViews>
  <sheetFormatPr baseColWidth="10" defaultColWidth="11.42578125" defaultRowHeight="15" customHeight="1" x14ac:dyDescent="0.25"/>
  <cols>
    <col min="1" max="1" width="1.5703125" style="3" customWidth="1"/>
    <col min="2" max="2" width="15.7109375" style="3" customWidth="1"/>
    <col min="3" max="3" width="11.5703125" style="3" bestFit="1" customWidth="1"/>
    <col min="4" max="4" width="12.28515625" style="3" customWidth="1"/>
    <col min="5" max="5" width="11.5703125" style="3" bestFit="1" customWidth="1"/>
    <col min="6" max="6" width="12.28515625" style="3" customWidth="1"/>
    <col min="7" max="16384" width="11.42578125" style="3"/>
  </cols>
  <sheetData>
    <row r="2" spans="2:6" ht="30" customHeight="1" x14ac:dyDescent="0.25">
      <c r="B2" s="1" t="s">
        <v>77</v>
      </c>
      <c r="C2" s="2"/>
      <c r="D2" s="2"/>
      <c r="E2" s="2"/>
      <c r="F2" s="2"/>
    </row>
    <row r="3" spans="2:6" ht="15" customHeight="1" x14ac:dyDescent="0.25">
      <c r="B3" s="20"/>
      <c r="C3" s="14" t="s">
        <v>78</v>
      </c>
      <c r="D3" s="14"/>
      <c r="E3" s="14" t="s">
        <v>0</v>
      </c>
      <c r="F3" s="15"/>
    </row>
    <row r="4" spans="2:6" ht="15" customHeight="1" x14ac:dyDescent="0.25">
      <c r="B4" s="23" t="s">
        <v>11</v>
      </c>
      <c r="C4" s="24" t="s">
        <v>21</v>
      </c>
      <c r="D4" s="24" t="s">
        <v>52</v>
      </c>
      <c r="E4" s="24" t="s">
        <v>21</v>
      </c>
      <c r="F4" s="25" t="s">
        <v>52</v>
      </c>
    </row>
    <row r="5" spans="2:6" ht="20.100000000000001" customHeight="1" x14ac:dyDescent="0.25">
      <c r="B5" s="8" t="s">
        <v>1</v>
      </c>
      <c r="C5" s="5">
        <f>Anexo2!U5</f>
        <v>0.11994979438437813</v>
      </c>
      <c r="D5" s="27">
        <f>Anexo2!V5</f>
        <v>6175720</v>
      </c>
      <c r="E5" s="5">
        <f>F5/F16</f>
        <v>0.11265541777737018</v>
      </c>
      <c r="F5" s="31">
        <f>SUM('Anexo2 (1)'!D5,'Anexo2 (1)'!F5,'Anexo2 (1)'!H5,'Anexo2 (2)'!D5,'Anexo2 (2)'!F5,'Anexo2 (2)'!H5,'Anexo2 (3)'!D5,'Anexo2 (3)'!F5,'Anexo2 (3)'!H5,D5)</f>
        <v>551927267</v>
      </c>
    </row>
    <row r="6" spans="2:6" ht="20.100000000000001" customHeight="1" x14ac:dyDescent="0.25">
      <c r="B6" s="8" t="s">
        <v>2</v>
      </c>
      <c r="C6" s="5">
        <f>Anexo2!U6</f>
        <v>0.29184214683817933</v>
      </c>
      <c r="D6" s="27">
        <f>Anexo2!V6</f>
        <v>15025748</v>
      </c>
      <c r="E6" s="5">
        <f>F6/F16</f>
        <v>0.30267463548088158</v>
      </c>
      <c r="F6" s="31">
        <f>SUM('Anexo2 (1)'!D6,'Anexo2 (1)'!F6,'Anexo2 (1)'!H6,'Anexo2 (2)'!D6,'Anexo2 (2)'!F6,'Anexo2 (2)'!H6,'Anexo2 (3)'!D6,'Anexo2 (3)'!F6,'Anexo2 (3)'!H6,D6)</f>
        <v>1482879276</v>
      </c>
    </row>
    <row r="7" spans="2:6" ht="20.100000000000001" customHeight="1" x14ac:dyDescent="0.25">
      <c r="B7" s="8" t="s">
        <v>3</v>
      </c>
      <c r="C7" s="5">
        <f>Anexo2!U7</f>
        <v>7.2008702814290379E-2</v>
      </c>
      <c r="D7" s="27">
        <f>Anexo2!V7</f>
        <v>3707431</v>
      </c>
      <c r="E7" s="5">
        <f>F7/F16</f>
        <v>6.8415883978850997E-2</v>
      </c>
      <c r="F7" s="31">
        <f>SUM('Anexo2 (1)'!D7,'Anexo2 (1)'!F7,'Anexo2 (1)'!H7,'Anexo2 (2)'!D7,'Anexo2 (2)'!F7,'Anexo2 (2)'!H7,'Anexo2 (3)'!D7,'Anexo2 (3)'!F7,'Anexo2 (3)'!H7,D7)</f>
        <v>335186648</v>
      </c>
    </row>
    <row r="8" spans="2:6" ht="20.100000000000001" customHeight="1" x14ac:dyDescent="0.25">
      <c r="B8" s="8" t="s">
        <v>4</v>
      </c>
      <c r="C8" s="5">
        <f>Anexo2!U8</f>
        <v>4.8902831094991217E-2</v>
      </c>
      <c r="D8" s="27">
        <f>Anexo2!V8</f>
        <v>2517805</v>
      </c>
      <c r="E8" s="5">
        <f>F8/F16</f>
        <v>5.6976035935292248E-2</v>
      </c>
      <c r="F8" s="31">
        <f>SUM('Anexo2 (1)'!D8,'Anexo2 (1)'!F8,'Anexo2 (1)'!H8,'Anexo2 (2)'!D8,'Anexo2 (2)'!F8,'Anexo2 (2)'!H8,'Anexo2 (3)'!D8,'Anexo2 (3)'!F8,'Anexo2 (3)'!H8,D8)</f>
        <v>279139951</v>
      </c>
    </row>
    <row r="9" spans="2:6" ht="20.100000000000001" customHeight="1" x14ac:dyDescent="0.25">
      <c r="B9" s="8" t="s">
        <v>5</v>
      </c>
      <c r="C9" s="5">
        <f>Anexo2!U9</f>
        <v>8.2672210245474317E-2</v>
      </c>
      <c r="D9" s="27">
        <f>Anexo2!V9</f>
        <v>4256451</v>
      </c>
      <c r="E9" s="5">
        <f>F9/F16</f>
        <v>8.3559520163041412E-2</v>
      </c>
      <c r="F9" s="31">
        <f>SUM('Anexo2 (1)'!D9,'Anexo2 (1)'!F9,'Anexo2 (1)'!H9,'Anexo2 (2)'!D9,'Anexo2 (2)'!F9,'Anexo2 (2)'!H9,'Anexo2 (3)'!D9,'Anexo2 (3)'!F9,'Anexo2 (3)'!H9,D9)</f>
        <v>409379136</v>
      </c>
    </row>
    <row r="10" spans="2:6" ht="20.100000000000001" customHeight="1" x14ac:dyDescent="0.25">
      <c r="B10" s="8" t="s">
        <v>6</v>
      </c>
      <c r="C10" s="5">
        <f>Anexo2!U10</f>
        <v>5.4888453481434542E-2</v>
      </c>
      <c r="D10" s="27">
        <f>Anexo2!V10</f>
        <v>2825980</v>
      </c>
      <c r="E10" s="5">
        <f>F10/F16</f>
        <v>4.9933789717666315E-2</v>
      </c>
      <c r="F10" s="31">
        <f>SUM('Anexo2 (1)'!D10,'Anexo2 (1)'!F10,'Anexo2 (1)'!H10,'Anexo2 (2)'!D10,'Anexo2 (2)'!F10,'Anexo2 (2)'!H10,'Anexo2 (3)'!D10,'Anexo2 (3)'!F10,'Anexo2 (3)'!H10,D10)</f>
        <v>244638213</v>
      </c>
    </row>
    <row r="11" spans="2:6" ht="20.100000000000001" customHeight="1" x14ac:dyDescent="0.25">
      <c r="B11" s="8" t="s">
        <v>7</v>
      </c>
      <c r="C11" s="5">
        <f>Anexo2!U11</f>
        <v>5.2980415560198127E-2</v>
      </c>
      <c r="D11" s="27">
        <f>Anexo2!V11</f>
        <v>2727743</v>
      </c>
      <c r="E11" s="5">
        <f>F11/F16</f>
        <v>4.7794768441949201E-2</v>
      </c>
      <c r="F11" s="31">
        <f>SUM('Anexo2 (1)'!D11,'Anexo2 (1)'!F11,'Anexo2 (1)'!H11,'Anexo2 (2)'!D11,'Anexo2 (2)'!F11,'Anexo2 (2)'!H11,'Anexo2 (3)'!D11,'Anexo2 (3)'!F11,'Anexo2 (3)'!H11,D11)</f>
        <v>234158609</v>
      </c>
    </row>
    <row r="12" spans="2:6" ht="20.100000000000001" customHeight="1" x14ac:dyDescent="0.25">
      <c r="B12" s="8" t="s">
        <v>76</v>
      </c>
      <c r="C12" s="5">
        <f>Anexo2!U12</f>
        <v>0.12992392826040011</v>
      </c>
      <c r="D12" s="27">
        <f>Anexo2!V12</f>
        <v>6689247</v>
      </c>
      <c r="E12" s="5">
        <f>F12/F16</f>
        <v>0.13272085418848939</v>
      </c>
      <c r="F12" s="31">
        <f>SUM('Anexo2 (1)'!D12,'Anexo2 (1)'!F12,'Anexo2 (1)'!H12,'Anexo2 (2)'!D12,'Anexo2 (2)'!F12,'Anexo2 (2)'!H12,'Anexo2 (3)'!D12,'Anexo2 (3)'!F12,'Anexo2 (3)'!H12,D12)</f>
        <v>650232894</v>
      </c>
    </row>
    <row r="13" spans="2:6" ht="20.100000000000001" customHeight="1" x14ac:dyDescent="0.25">
      <c r="B13" s="8" t="s">
        <v>8</v>
      </c>
      <c r="C13" s="5">
        <f>Anexo2!U13</f>
        <v>5.3652425129269439E-2</v>
      </c>
      <c r="D13" s="27">
        <f>Anexo2!V13</f>
        <v>2762342</v>
      </c>
      <c r="E13" s="5">
        <f>F13/F16</f>
        <v>5.3118325110354393E-2</v>
      </c>
      <c r="F13" s="31">
        <f>SUM('Anexo2 (1)'!D13,'Anexo2 (1)'!F13,'Anexo2 (1)'!H13,'Anexo2 (2)'!D13,'Anexo2 (2)'!F13,'Anexo2 (2)'!H13,'Anexo2 (3)'!D13,'Anexo2 (3)'!F13,'Anexo2 (3)'!H13,D13)</f>
        <v>260240054</v>
      </c>
    </row>
    <row r="14" spans="2:6" ht="20.100000000000001" customHeight="1" x14ac:dyDescent="0.25">
      <c r="B14" s="8" t="s">
        <v>9</v>
      </c>
      <c r="C14" s="5">
        <f>Anexo2!U14</f>
        <v>5.4111657888919203E-2</v>
      </c>
      <c r="D14" s="27">
        <f>Anexo2!V14</f>
        <v>2785986</v>
      </c>
      <c r="E14" s="5">
        <f>F14/F16</f>
        <v>4.9697639785177349E-2</v>
      </c>
      <c r="F14" s="31">
        <f>SUM('Anexo2 (1)'!D14,'Anexo2 (1)'!F14,'Anexo2 (1)'!H14,'Anexo2 (2)'!D14,'Anexo2 (2)'!F14,'Anexo2 (2)'!H14,'Anexo2 (3)'!D14,'Anexo2 (3)'!F14,'Anexo2 (3)'!H14,D14)</f>
        <v>243481255</v>
      </c>
    </row>
    <row r="15" spans="2:6" ht="20.100000000000001" customHeight="1" thickBot="1" x14ac:dyDescent="0.3">
      <c r="B15" s="40" t="s">
        <v>10</v>
      </c>
      <c r="C15" s="34">
        <f>Anexo2!U15</f>
        <v>3.9067434302465176E-2</v>
      </c>
      <c r="D15" s="28">
        <f>Anexo2!V15</f>
        <v>2011421</v>
      </c>
      <c r="E15" s="34">
        <f>F15/F16</f>
        <v>4.245312942092689E-2</v>
      </c>
      <c r="F15" s="32">
        <f>SUM('Anexo2 (1)'!D15,'Anexo2 (1)'!F15,'Anexo2 (1)'!H15,'Anexo2 (2)'!D15,'Anexo2 (2)'!F15,'Anexo2 (2)'!H15,'Anexo2 (3)'!D15,'Anexo2 (3)'!F15,'Anexo2 (3)'!H15,D15)</f>
        <v>207988574</v>
      </c>
    </row>
    <row r="16" spans="2:6" ht="20.100000000000001" customHeight="1" x14ac:dyDescent="0.25">
      <c r="B16" s="41" t="s">
        <v>0</v>
      </c>
      <c r="C16" s="22">
        <f t="shared" ref="C16:F16" si="0">SUM(C5:C15)</f>
        <v>1.0000000000000002</v>
      </c>
      <c r="D16" s="29">
        <f t="shared" si="0"/>
        <v>51485874</v>
      </c>
      <c r="E16" s="22">
        <f t="shared" si="0"/>
        <v>1</v>
      </c>
      <c r="F16" s="33">
        <f t="shared" si="0"/>
        <v>4899251877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16"/>
  <sheetViews>
    <sheetView showGridLines="0" zoomScaleNormal="100" workbookViewId="0"/>
  </sheetViews>
  <sheetFormatPr baseColWidth="10" defaultColWidth="11.42578125" defaultRowHeight="15" customHeight="1" x14ac:dyDescent="0.25"/>
  <cols>
    <col min="1" max="1" width="1.5703125" style="3" customWidth="1"/>
    <col min="2" max="2" width="15.7109375" style="3" customWidth="1"/>
    <col min="3" max="3" width="10.7109375" style="3" customWidth="1"/>
    <col min="4" max="4" width="10.28515625" style="3" customWidth="1"/>
    <col min="5" max="5" width="10.7109375" style="3" customWidth="1"/>
    <col min="6" max="6" width="10.28515625" style="3" customWidth="1"/>
    <col min="7" max="16384" width="11.42578125" style="3"/>
  </cols>
  <sheetData>
    <row r="2" spans="2:6" ht="30" customHeight="1" x14ac:dyDescent="0.25">
      <c r="B2" s="1" t="s">
        <v>49</v>
      </c>
      <c r="C2" s="2"/>
      <c r="D2" s="2"/>
      <c r="E2" s="2"/>
      <c r="F2" s="2"/>
    </row>
    <row r="3" spans="2:6" ht="30" customHeight="1" x14ac:dyDescent="0.25">
      <c r="B3" s="13" t="s">
        <v>11</v>
      </c>
      <c r="C3" s="14" t="s">
        <v>69</v>
      </c>
      <c r="D3" s="14" t="s">
        <v>12</v>
      </c>
      <c r="E3" s="14" t="s">
        <v>71</v>
      </c>
      <c r="F3" s="15" t="s">
        <v>12</v>
      </c>
    </row>
    <row r="4" spans="2:6" ht="20.100000000000001" customHeight="1" x14ac:dyDescent="0.25">
      <c r="B4" s="8" t="s">
        <v>1</v>
      </c>
      <c r="C4" s="27">
        <v>233648</v>
      </c>
      <c r="D4" s="5">
        <f>C4/C15</f>
        <v>0.12575343719136592</v>
      </c>
      <c r="E4" s="44">
        <v>9909.7999999999993</v>
      </c>
      <c r="F4" s="35">
        <f>E4/E15</f>
        <v>0.22167045818038658</v>
      </c>
    </row>
    <row r="5" spans="2:6" ht="20.100000000000001" customHeight="1" x14ac:dyDescent="0.25">
      <c r="B5" s="8" t="s">
        <v>2</v>
      </c>
      <c r="C5" s="27">
        <v>911503</v>
      </c>
      <c r="D5" s="5">
        <f>C5/C15</f>
        <v>0.49058684542663156</v>
      </c>
      <c r="E5" s="44">
        <v>930.7</v>
      </c>
      <c r="F5" s="35">
        <f>E5/E15</f>
        <v>2.0818653800125715E-2</v>
      </c>
    </row>
    <row r="6" spans="2:6" ht="20.100000000000001" customHeight="1" x14ac:dyDescent="0.25">
      <c r="B6" s="8" t="s">
        <v>3</v>
      </c>
      <c r="C6" s="27">
        <v>88626</v>
      </c>
      <c r="D6" s="5">
        <f>C6/C15</f>
        <v>4.7700062164118658E-2</v>
      </c>
      <c r="E6" s="44">
        <v>488</v>
      </c>
      <c r="F6" s="35">
        <f>E6/E15</f>
        <v>1.0915980503343019E-2</v>
      </c>
    </row>
    <row r="7" spans="2:6" ht="20.100000000000001" customHeight="1" x14ac:dyDescent="0.25">
      <c r="B7" s="8" t="s">
        <v>4</v>
      </c>
      <c r="C7" s="27">
        <v>22686</v>
      </c>
      <c r="D7" s="5">
        <f>C7/C15</f>
        <v>1.2210001695385055E-2</v>
      </c>
      <c r="E7" s="44">
        <v>862.5</v>
      </c>
      <c r="F7" s="35">
        <f>E7/E15</f>
        <v>1.9293100787158513E-2</v>
      </c>
    </row>
    <row r="8" spans="2:6" ht="20.100000000000001" customHeight="1" x14ac:dyDescent="0.25">
      <c r="B8" s="8" t="s">
        <v>5</v>
      </c>
      <c r="C8" s="27">
        <v>83990</v>
      </c>
      <c r="D8" s="5">
        <f>C8/C15</f>
        <v>4.5204885938261073E-2</v>
      </c>
      <c r="E8" s="44">
        <v>12938.3</v>
      </c>
      <c r="F8" s="35">
        <f>E8/E15</f>
        <v>0.28941440685738318</v>
      </c>
    </row>
    <row r="9" spans="2:6" ht="20.100000000000001" customHeight="1" x14ac:dyDescent="0.25">
      <c r="B9" s="8" t="s">
        <v>6</v>
      </c>
      <c r="C9" s="27">
        <v>39165</v>
      </c>
      <c r="D9" s="5">
        <f>C9/C15</f>
        <v>2.1079287507703239E-2</v>
      </c>
      <c r="E9" s="44">
        <v>4850</v>
      </c>
      <c r="F9" s="35">
        <f>E9/E15</f>
        <v>0.10848874065822468</v>
      </c>
    </row>
    <row r="10" spans="2:6" ht="20.100000000000001" customHeight="1" x14ac:dyDescent="0.25">
      <c r="B10" s="8" t="s">
        <v>7</v>
      </c>
      <c r="C10" s="27">
        <v>29171</v>
      </c>
      <c r="D10" s="5">
        <f>C10/C15</f>
        <v>1.5700342037206973E-2</v>
      </c>
      <c r="E10" s="44">
        <v>3593.3</v>
      </c>
      <c r="F10" s="35">
        <f>E10/E15</f>
        <v>8.0377853980865721E-2</v>
      </c>
    </row>
    <row r="11" spans="2:6" ht="20.100000000000001" customHeight="1" x14ac:dyDescent="0.25">
      <c r="B11" s="8" t="s">
        <v>76</v>
      </c>
      <c r="C11" s="27">
        <v>333800</v>
      </c>
      <c r="D11" s="5">
        <f>C11/C15</f>
        <v>0.17965699400156621</v>
      </c>
      <c r="E11" s="44">
        <v>2014.9</v>
      </c>
      <c r="F11" s="35">
        <f>E11/E15</f>
        <v>4.5070920320052971E-2</v>
      </c>
    </row>
    <row r="12" spans="2:6" ht="20.100000000000001" customHeight="1" x14ac:dyDescent="0.25">
      <c r="B12" s="8" t="s">
        <v>8</v>
      </c>
      <c r="C12" s="27">
        <v>46721</v>
      </c>
      <c r="D12" s="5">
        <f>C12/C15</f>
        <v>2.5146058767966373E-2</v>
      </c>
      <c r="E12" s="44">
        <v>2018.6</v>
      </c>
      <c r="F12" s="35">
        <f>E12/E15</f>
        <v>4.5153684926328312E-2</v>
      </c>
    </row>
    <row r="13" spans="2:6" ht="20.100000000000001" customHeight="1" x14ac:dyDescent="0.25">
      <c r="B13" s="8" t="s">
        <v>9</v>
      </c>
      <c r="C13" s="27">
        <v>41754</v>
      </c>
      <c r="D13" s="5">
        <f>C13/C15</f>
        <v>2.2472732557044326E-2</v>
      </c>
      <c r="E13" s="44">
        <v>6058.5</v>
      </c>
      <c r="F13" s="35">
        <f>E13/E15</f>
        <v>0.13552145057275344</v>
      </c>
    </row>
    <row r="14" spans="2:6" ht="20.100000000000001" customHeight="1" thickBot="1" x14ac:dyDescent="0.3">
      <c r="B14" s="40" t="s">
        <v>10</v>
      </c>
      <c r="C14" s="28">
        <v>26921</v>
      </c>
      <c r="D14" s="34">
        <f>C14/C15</f>
        <v>1.4489352712750642E-2</v>
      </c>
      <c r="E14" s="45">
        <v>1040.5</v>
      </c>
      <c r="F14" s="38">
        <f>E14/E15</f>
        <v>2.3274749413377892E-2</v>
      </c>
    </row>
    <row r="15" spans="2:6" ht="20.100000000000001" customHeight="1" x14ac:dyDescent="0.25">
      <c r="B15" s="41" t="s">
        <v>0</v>
      </c>
      <c r="C15" s="29">
        <f>SUM(C4:C14)</f>
        <v>1857985</v>
      </c>
      <c r="D15" s="22">
        <f>SUM(D4:D14)</f>
        <v>1</v>
      </c>
      <c r="E15" s="46">
        <f>SUM(E4:E14)</f>
        <v>44705.1</v>
      </c>
      <c r="F15" s="37">
        <f>SUM(F4:F14)</f>
        <v>1</v>
      </c>
    </row>
    <row r="16" spans="2:6" ht="15" customHeight="1" x14ac:dyDescent="0.25">
      <c r="B16" s="3" t="s">
        <v>100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Anexo1</vt:lpstr>
      <vt:lpstr>Fondos</vt:lpstr>
      <vt:lpstr>Garantizado 2011</vt:lpstr>
      <vt:lpstr>Anexo2</vt:lpstr>
      <vt:lpstr>Anexo2 (1)</vt:lpstr>
      <vt:lpstr>Anexo2 (2)</vt:lpstr>
      <vt:lpstr>Anexo2 (3)</vt:lpstr>
      <vt:lpstr>Anexo2 (4)</vt:lpstr>
      <vt:lpstr>Población y territorio</vt:lpstr>
      <vt:lpstr>Impuesto predial</vt:lpstr>
      <vt:lpstr>Ingresos propios</vt:lpstr>
      <vt:lpstr>Partes iguales</vt:lpstr>
      <vt:lpstr>Distribución</vt:lpstr>
      <vt:lpstr>Calendarios</vt:lpstr>
      <vt:lpstr>Anexo1!Área_de_impresión</vt:lpstr>
      <vt:lpstr>Anexo1!Títulos_a_imprimir</vt:lpstr>
      <vt:lpstr>Anexo2!Títulos_a_imprimir</vt:lpstr>
      <vt:lpstr>'Anexo2 (1)'!Títulos_a_imprimir</vt:lpstr>
      <vt:lpstr>'Anexo2 (2)'!Títulos_a_imprimir</vt:lpstr>
      <vt:lpstr>'Anexo2 (3)'!Títulos_a_imprimir</vt:lpstr>
      <vt:lpstr>'Anexo2 (4)'!Títulos_a_imprimir</vt:lpstr>
      <vt:lpstr>Distribución!Títulos_a_imprimir</vt:lpstr>
      <vt:lpstr>Fondos!Títulos_a_imprimir</vt:lpstr>
      <vt:lpstr>'Garantizado 2011'!Títulos_a_imprimir</vt:lpstr>
      <vt:lpstr>'Impuesto predial'!Títulos_a_imprimir</vt:lpstr>
      <vt:lpstr>'Ingresos propios'!Títulos_a_imprimir</vt:lpstr>
      <vt:lpstr>'Partes iguales'!Títulos_a_imprimir</vt:lpstr>
      <vt:lpstr>'Población y territorio'!Títulos_a_imprimir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EstadisticasA</dc:creator>
  <cp:lastModifiedBy>sefiplan</cp:lastModifiedBy>
  <cp:lastPrinted>2025-12-24T00:03:44Z</cp:lastPrinted>
  <dcterms:created xsi:type="dcterms:W3CDTF">2018-01-04T18:32:32Z</dcterms:created>
  <dcterms:modified xsi:type="dcterms:W3CDTF">2026-02-03T21:49:16Z</dcterms:modified>
</cp:coreProperties>
</file>